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2" yWindow="804" windowWidth="18852" windowHeight="8412" activeTab="0"/>
  </bookViews>
  <sheets>
    <sheet name="REGIONAL MEETING BUDGET" sheetId="1" r:id="rId1"/>
  </sheets>
  <definedNames>
    <definedName name="_xlnm.Print_Area" localSheetId="0">'REGIONAL MEETING BUDGET'!$A$1:$H$110</definedName>
  </definedNames>
  <calcPr fullCalcOnLoad="1"/>
</workbook>
</file>

<file path=xl/sharedStrings.xml><?xml version="1.0" encoding="utf-8"?>
<sst xmlns="http://schemas.openxmlformats.org/spreadsheetml/2006/main" count="144" uniqueCount="94">
  <si>
    <t>Date</t>
  </si>
  <si>
    <t>TOTAL</t>
  </si>
  <si>
    <t>visa</t>
  </si>
  <si>
    <t>participation</t>
  </si>
  <si>
    <t>presentation</t>
  </si>
  <si>
    <t>moderation</t>
  </si>
  <si>
    <t>RATE 
EUR/XAF</t>
  </si>
  <si>
    <t>Nature</t>
  </si>
  <si>
    <t>Unit cost
 XAF</t>
  </si>
  <si>
    <t>Unit cost
EUR</t>
  </si>
  <si>
    <t>QTY</t>
  </si>
  <si>
    <t>QTY of persons</t>
  </si>
  <si>
    <t>Nbre of days</t>
  </si>
  <si>
    <t>airport VIP service to welcome participants</t>
  </si>
  <si>
    <t>Bus chatering for participant arrival</t>
  </si>
  <si>
    <t>micropone/speakers  conference room</t>
  </si>
  <si>
    <t>morning coffee break</t>
  </si>
  <si>
    <t>afternoon coffee break</t>
  </si>
  <si>
    <t>lunch</t>
  </si>
  <si>
    <t>group diner</t>
  </si>
  <si>
    <t>group drinks</t>
  </si>
  <si>
    <t>Pr. VP</t>
  </si>
  <si>
    <t>Pr. B.D</t>
  </si>
  <si>
    <t>Dr.N.N.S</t>
  </si>
  <si>
    <t>Dr. P. A</t>
  </si>
  <si>
    <t xml:space="preserve"> Dr. A. G</t>
  </si>
  <si>
    <t>Dr. S.I</t>
  </si>
  <si>
    <t>Dr.  U.D. K</t>
  </si>
  <si>
    <t>Dr. M. F</t>
  </si>
  <si>
    <t>Prof. T.H</t>
  </si>
  <si>
    <t>Mrs k. Vi</t>
  </si>
  <si>
    <t>Mrs B. G</t>
  </si>
  <si>
    <t>Pr. M. G</t>
  </si>
  <si>
    <t xml:space="preserve">Dr. M. I </t>
  </si>
  <si>
    <t>Dr. M. A</t>
  </si>
  <si>
    <t>Pr. F.T .N</t>
  </si>
  <si>
    <t>Dr. O. O. M</t>
  </si>
  <si>
    <t>Dr. W.W.D</t>
  </si>
  <si>
    <t>Participant name</t>
  </si>
  <si>
    <t>nights</t>
  </si>
  <si>
    <t>cost/nights</t>
  </si>
  <si>
    <t>transport 
expenses</t>
  </si>
  <si>
    <t>Dr.MF</t>
  </si>
  <si>
    <t>Dr. TH</t>
  </si>
  <si>
    <t>Pr. B. D</t>
  </si>
  <si>
    <t xml:space="preserve"> Dr. A.G</t>
  </si>
  <si>
    <t>Mrs k. V</t>
  </si>
  <si>
    <t>Dr. O. O.M</t>
  </si>
  <si>
    <t>Dr. U. D. K</t>
  </si>
  <si>
    <t>Dr. M. M</t>
  </si>
  <si>
    <t>Refund visa/nights participants (EUR)</t>
  </si>
  <si>
    <t>Refund participants flying tickets (EUR)</t>
  </si>
  <si>
    <t>Perdiem foreign Participants  (EUR)</t>
  </si>
  <si>
    <t>Food/drinks conference hall (EUR)</t>
  </si>
  <si>
    <t>room sonorisation expenses (EUR)</t>
  </si>
  <si>
    <t>Renting Conference room (EUR)</t>
  </si>
  <si>
    <t>Participants welcoming expenses  (EUR)</t>
  </si>
  <si>
    <t>nbr of days</t>
  </si>
  <si>
    <t xml:space="preserve">Perdiem local Participants </t>
  </si>
  <si>
    <t xml:space="preserve"> Dr. N. M</t>
  </si>
  <si>
    <t>Dr. B. N</t>
  </si>
  <si>
    <t>Pr. I-N</t>
  </si>
  <si>
    <t>Dr. N. M</t>
  </si>
  <si>
    <t xml:space="preserve"> Pr. Ob</t>
  </si>
  <si>
    <t>Pr. AA</t>
  </si>
  <si>
    <t>Dr. M</t>
  </si>
  <si>
    <t xml:space="preserve"> Dr. N</t>
  </si>
  <si>
    <t xml:space="preserve"> Dr. Ma</t>
  </si>
  <si>
    <t>Dr. AH</t>
  </si>
  <si>
    <t>Dr. E M</t>
  </si>
  <si>
    <t>Dr. W. W. D</t>
  </si>
  <si>
    <t xml:space="preserve"> Dr. P I M</t>
  </si>
  <si>
    <t>Dr. M F P</t>
  </si>
  <si>
    <t>Pr. M D</t>
  </si>
  <si>
    <t>Pr. J O</t>
  </si>
  <si>
    <t xml:space="preserve"> Pr. Nz</t>
  </si>
  <si>
    <t xml:space="preserve"> Pr. H.J.P</t>
  </si>
  <si>
    <t>Pr. G. M</t>
  </si>
  <si>
    <t>Unit ciost
XAF</t>
  </si>
  <si>
    <t>Nbre 
of days</t>
  </si>
  <si>
    <t>Secretariat expenses</t>
  </si>
  <si>
    <t>TOTAL BUDGET CONFERENCE (EUR)</t>
  </si>
  <si>
    <t>ink for laser jet</t>
  </si>
  <si>
    <t>participants note books</t>
  </si>
  <si>
    <t>phone expenses</t>
  </si>
  <si>
    <t>visa registration 1 participant</t>
  </si>
  <si>
    <t>envelops for perdiem</t>
  </si>
  <si>
    <t>participants flimsy files</t>
  </si>
  <si>
    <t>participants badges</t>
  </si>
  <si>
    <t>*3 days conference with international speakers coming from various countries
venue: hotel in town</t>
  </si>
  <si>
    <t>conference  room 1</t>
  </si>
  <si>
    <t>conference Room 1 &amp; Room 2</t>
  </si>
  <si>
    <t>conference room 1</t>
  </si>
  <si>
    <t>NB: hotel rooms included in foreign participants perdiem</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</si>
</sst>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Red]#,##0"/>
    <numFmt numFmtId="182" formatCode="[$-40C]dddd\ d\ mmmm\ yyyy"/>
    <numFmt numFmtId="183" formatCode="[$-40C]d\-mmm;@"/>
    <numFmt numFmtId="184" formatCode="[$-809]d\ mmmm\ yyyy;@"/>
    <numFmt numFmtId="185" formatCode="\d\d\-mm"/>
    <numFmt numFmtId="186" formatCode="\d\d\-mmm"/>
    <numFmt numFmtId="187" formatCode="[$-409]d\-mmm;@"/>
    <numFmt numFmtId="188" formatCode="mmm\-yyyy"/>
    <numFmt numFmtId="189" formatCode="&quot;Yes&quot;;&quot;Yes&quot;;&quot;No&quot;"/>
    <numFmt numFmtId="190" formatCode="&quot;True&quot;;&quot;True&quot;;&quot;False&quot;"/>
    <numFmt numFmtId="191" formatCode="&quot;On&quot;;&quot;On&quot;;&quot;Off&quot;"/>
    <numFmt numFmtId="192" formatCode="[$€-2]\ #,##0.00_);[Red]\([$€-2]\ #,##0.00\)"/>
  </numFmts>
  <fonts count="49">
    <font>
      <sz val="11"/>
      <color theme="1"/>
      <name val="Calibri"/>
      <family val="2"/>
    </font>
    <font>
      <sz val="11"/>
      <color indexed="8"/>
      <name val="Calibri"/>
      <family val="2"/>
    </font>
    <font>
      <sz val="9"/>
      <name val="Verdana"/>
      <family val="2"/>
    </font>
    <font>
      <sz val="11"/>
      <color indexed="56"/>
      <name val="Calibri"/>
      <family val="2"/>
    </font>
    <font>
      <sz val="11"/>
      <name val="Calibri"/>
      <family val="2"/>
    </font>
    <font>
      <sz val="9"/>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1"/>
      <color indexed="10"/>
      <name val="Calibri"/>
      <family val="2"/>
    </font>
    <font>
      <i/>
      <sz val="11"/>
      <color indexed="8"/>
      <name val="Calibri"/>
      <family val="0"/>
    </font>
    <font>
      <i/>
      <sz val="11"/>
      <color indexed="12"/>
      <name val="Calibri"/>
      <family val="0"/>
    </font>
    <font>
      <i/>
      <sz val="11"/>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color indexed="63"/>
      </bottom>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medium"/>
      <bottom>
        <color indexed="63"/>
      </bottom>
    </border>
    <border>
      <left>
        <color indexed="63"/>
      </left>
      <right>
        <color indexed="63"/>
      </right>
      <top style="medium"/>
      <bottom>
        <color indexed="63"/>
      </bottom>
    </border>
    <border>
      <left style="thin"/>
      <right style="medium"/>
      <top style="medium"/>
      <bottom style="thin"/>
    </border>
    <border>
      <left style="medium"/>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color indexed="63"/>
      </top>
      <bottom style="thin"/>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style="thin"/>
      <bottom style="medium"/>
    </border>
    <border>
      <left style="medium"/>
      <right style="thin"/>
      <top style="medium"/>
      <bottom style="thin"/>
    </border>
    <border>
      <left style="medium"/>
      <right style="thin"/>
      <top>
        <color indexed="63"/>
      </top>
      <bottom style="thin"/>
    </border>
    <border>
      <left style="medium"/>
      <right style="thin"/>
      <top>
        <color indexed="63"/>
      </top>
      <bottom style="medium"/>
    </border>
    <border>
      <left style="thin"/>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medium"/>
      <right>
        <color indexed="63"/>
      </right>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3">
    <xf numFmtId="0" fontId="0" fillId="0" borderId="0" xfId="0" applyFont="1" applyAlignment="1">
      <alignment/>
    </xf>
    <xf numFmtId="0" fontId="0" fillId="0" borderId="0" xfId="0" applyAlignment="1">
      <alignment horizontal="center"/>
    </xf>
    <xf numFmtId="3" fontId="0" fillId="0" borderId="0" xfId="0" applyNumberFormat="1" applyAlignment="1">
      <alignment horizontal="center"/>
    </xf>
    <xf numFmtId="0" fontId="45" fillId="0" borderId="0" xfId="0" applyFont="1" applyAlignment="1">
      <alignment horizontal="center"/>
    </xf>
    <xf numFmtId="0" fontId="45" fillId="0" borderId="10" xfId="0" applyFont="1" applyBorder="1" applyAlignment="1">
      <alignment horizontal="center"/>
    </xf>
    <xf numFmtId="0" fontId="45" fillId="0" borderId="11" xfId="0" applyFont="1" applyBorder="1" applyAlignment="1">
      <alignment horizontal="center"/>
    </xf>
    <xf numFmtId="3" fontId="45" fillId="0" borderId="10" xfId="0" applyNumberFormat="1" applyFont="1" applyBorder="1" applyAlignment="1">
      <alignment horizontal="center" wrapText="1"/>
    </xf>
    <xf numFmtId="0" fontId="45" fillId="0" borderId="10" xfId="0" applyFont="1" applyBorder="1" applyAlignment="1">
      <alignment horizontal="center" wrapText="1"/>
    </xf>
    <xf numFmtId="0" fontId="45" fillId="0" borderId="12" xfId="0" applyFont="1" applyBorder="1" applyAlignment="1">
      <alignment horizontal="center" wrapText="1"/>
    </xf>
    <xf numFmtId="0" fontId="45" fillId="0" borderId="13" xfId="0" applyFont="1" applyBorder="1" applyAlignment="1">
      <alignment horizontal="center" wrapText="1"/>
    </xf>
    <xf numFmtId="0" fontId="0" fillId="0" borderId="14" xfId="0" applyBorder="1" applyAlignment="1">
      <alignment horizontal="center"/>
    </xf>
    <xf numFmtId="3" fontId="0" fillId="0" borderId="15" xfId="0" applyNumberForma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3" fontId="0" fillId="0" borderId="19"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3" fontId="45" fillId="0" borderId="0" xfId="0" applyNumberFormat="1" applyFont="1" applyBorder="1" applyAlignment="1">
      <alignment horizontal="center"/>
    </xf>
    <xf numFmtId="0" fontId="47" fillId="0" borderId="22" xfId="0" applyFont="1" applyBorder="1" applyAlignment="1">
      <alignment horizontal="right"/>
    </xf>
    <xf numFmtId="3" fontId="47" fillId="0" borderId="10" xfId="0" applyNumberFormat="1" applyFont="1" applyBorder="1" applyAlignment="1">
      <alignment horizontal="center"/>
    </xf>
    <xf numFmtId="0" fontId="0" fillId="0" borderId="23" xfId="0" applyBorder="1" applyAlignment="1">
      <alignment horizontal="center"/>
    </xf>
    <xf numFmtId="3" fontId="0" fillId="0" borderId="24"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47" fillId="0" borderId="0" xfId="0" applyFont="1" applyBorder="1" applyAlignment="1">
      <alignment horizontal="right"/>
    </xf>
    <xf numFmtId="3" fontId="0" fillId="0" borderId="0" xfId="0" applyNumberFormat="1" applyBorder="1" applyAlignment="1">
      <alignment horizontal="center"/>
    </xf>
    <xf numFmtId="0" fontId="0" fillId="0" borderId="0" xfId="0" applyBorder="1" applyAlignment="1">
      <alignment/>
    </xf>
    <xf numFmtId="0" fontId="0" fillId="0" borderId="23" xfId="0" applyFill="1" applyBorder="1" applyAlignment="1">
      <alignment horizontal="center"/>
    </xf>
    <xf numFmtId="3" fontId="0" fillId="0" borderId="24" xfId="0" applyNumberFormat="1" applyFill="1" applyBorder="1" applyAlignment="1">
      <alignment horizontal="center"/>
    </xf>
    <xf numFmtId="3" fontId="47" fillId="0" borderId="27" xfId="0" applyNumberFormat="1" applyFont="1" applyBorder="1" applyAlignment="1">
      <alignment horizontal="center"/>
    </xf>
    <xf numFmtId="3" fontId="0" fillId="0" borderId="14" xfId="0" applyNumberFormat="1" applyBorder="1" applyAlignment="1">
      <alignment horizontal="center"/>
    </xf>
    <xf numFmtId="180" fontId="4" fillId="0" borderId="28" xfId="0" applyNumberFormat="1" applyFont="1" applyBorder="1" applyAlignment="1">
      <alignment horizontal="center"/>
    </xf>
    <xf numFmtId="3" fontId="0" fillId="0" borderId="29" xfId="0" applyNumberFormat="1" applyBorder="1" applyAlignment="1">
      <alignment horizontal="center"/>
    </xf>
    <xf numFmtId="0" fontId="2" fillId="0" borderId="24" xfId="0" applyFont="1" applyBorder="1" applyAlignment="1">
      <alignment horizontal="center" vertical="top" wrapText="1"/>
    </xf>
    <xf numFmtId="3" fontId="0" fillId="0" borderId="23" xfId="0" applyNumberFormat="1" applyBorder="1" applyAlignment="1">
      <alignment horizontal="center"/>
    </xf>
    <xf numFmtId="3" fontId="0" fillId="0" borderId="30" xfId="0" applyNumberFormat="1" applyBorder="1" applyAlignment="1">
      <alignment horizontal="center"/>
    </xf>
    <xf numFmtId="0" fontId="0" fillId="0" borderId="31" xfId="0" applyBorder="1" applyAlignment="1">
      <alignment horizontal="center"/>
    </xf>
    <xf numFmtId="180" fontId="4" fillId="0" borderId="23" xfId="0" applyNumberFormat="1" applyFont="1" applyBorder="1" applyAlignment="1">
      <alignment horizontal="center"/>
    </xf>
    <xf numFmtId="3" fontId="0" fillId="0" borderId="32" xfId="0" applyNumberFormat="1" applyBorder="1" applyAlignment="1">
      <alignment horizontal="center"/>
    </xf>
    <xf numFmtId="180" fontId="4" fillId="0" borderId="0" xfId="0" applyNumberFormat="1" applyFont="1" applyBorder="1" applyAlignment="1">
      <alignment horizontal="center"/>
    </xf>
    <xf numFmtId="0" fontId="2" fillId="0" borderId="24" xfId="0" applyFont="1" applyFill="1" applyBorder="1" applyAlignment="1">
      <alignment horizontal="center" vertical="top" wrapText="1"/>
    </xf>
    <xf numFmtId="0" fontId="2" fillId="33" borderId="24" xfId="0" applyFont="1" applyFill="1" applyBorder="1" applyAlignment="1">
      <alignment horizontal="center" vertical="top" wrapText="1"/>
    </xf>
    <xf numFmtId="180" fontId="4" fillId="33" borderId="23" xfId="0" applyNumberFormat="1" applyFont="1" applyFill="1" applyBorder="1" applyAlignment="1">
      <alignment horizontal="center"/>
    </xf>
    <xf numFmtId="0" fontId="2" fillId="33" borderId="30" xfId="0" applyFont="1" applyFill="1" applyBorder="1" applyAlignment="1">
      <alignment horizontal="center" vertical="top" wrapText="1"/>
    </xf>
    <xf numFmtId="180" fontId="4" fillId="33" borderId="33" xfId="0" applyNumberFormat="1" applyFont="1" applyFill="1" applyBorder="1" applyAlignment="1">
      <alignment horizontal="center"/>
    </xf>
    <xf numFmtId="0" fontId="2" fillId="0" borderId="19" xfId="0" applyFont="1" applyBorder="1" applyAlignment="1">
      <alignment horizontal="center" vertical="top" wrapText="1"/>
    </xf>
    <xf numFmtId="3" fontId="0" fillId="0" borderId="18" xfId="0" applyNumberFormat="1" applyBorder="1" applyAlignment="1">
      <alignment horizontal="center"/>
    </xf>
    <xf numFmtId="3" fontId="0" fillId="0" borderId="34" xfId="0" applyNumberFormat="1" applyBorder="1" applyAlignment="1">
      <alignment horizontal="center"/>
    </xf>
    <xf numFmtId="0" fontId="0" fillId="0" borderId="35" xfId="0" applyBorder="1" applyAlignment="1">
      <alignment horizontal="center"/>
    </xf>
    <xf numFmtId="180" fontId="4" fillId="0" borderId="36" xfId="0" applyNumberFormat="1" applyFont="1" applyBorder="1" applyAlignment="1">
      <alignment horizontal="center"/>
    </xf>
    <xf numFmtId="3" fontId="0" fillId="0" borderId="37" xfId="0" applyNumberFormat="1" applyBorder="1" applyAlignment="1">
      <alignment horizontal="center"/>
    </xf>
    <xf numFmtId="3" fontId="0" fillId="0" borderId="27" xfId="0" applyNumberFormat="1" applyBorder="1" applyAlignment="1">
      <alignment horizontal="center"/>
    </xf>
    <xf numFmtId="0" fontId="0" fillId="0" borderId="38" xfId="0" applyBorder="1" applyAlignment="1">
      <alignment horizontal="center"/>
    </xf>
    <xf numFmtId="1" fontId="4" fillId="0" borderId="17" xfId="0" applyNumberFormat="1" applyFont="1" applyBorder="1" applyAlignment="1">
      <alignment horizontal="center"/>
    </xf>
    <xf numFmtId="0" fontId="2" fillId="0" borderId="23" xfId="0" applyFont="1" applyBorder="1" applyAlignment="1">
      <alignment horizontal="center" vertical="top" wrapText="1"/>
    </xf>
    <xf numFmtId="0" fontId="0" fillId="0" borderId="39" xfId="0" applyBorder="1" applyAlignment="1">
      <alignment horizontal="center"/>
    </xf>
    <xf numFmtId="1" fontId="4" fillId="0" borderId="26" xfId="0" applyNumberFormat="1" applyFont="1" applyBorder="1" applyAlignment="1">
      <alignment horizontal="center"/>
    </xf>
    <xf numFmtId="3" fontId="3" fillId="0" borderId="24" xfId="0" applyNumberFormat="1" applyFont="1" applyBorder="1" applyAlignment="1">
      <alignment horizontal="center"/>
    </xf>
    <xf numFmtId="0" fontId="2" fillId="0" borderId="23" xfId="0" applyFont="1" applyFill="1" applyBorder="1" applyAlignment="1">
      <alignment horizontal="center" vertical="top" wrapText="1"/>
    </xf>
    <xf numFmtId="3" fontId="4" fillId="0" borderId="24" xfId="0" applyNumberFormat="1" applyFont="1" applyBorder="1" applyAlignment="1">
      <alignment horizontal="center"/>
    </xf>
    <xf numFmtId="181" fontId="4" fillId="34" borderId="24" xfId="0" applyNumberFormat="1" applyFont="1" applyFill="1" applyBorder="1" applyAlignment="1">
      <alignment horizontal="center"/>
    </xf>
    <xf numFmtId="0" fontId="2" fillId="33" borderId="23" xfId="0" applyFont="1" applyFill="1" applyBorder="1" applyAlignment="1">
      <alignment horizontal="center" vertical="top" wrapText="1"/>
    </xf>
    <xf numFmtId="3" fontId="4" fillId="34" borderId="24" xfId="0" applyNumberFormat="1" applyFont="1" applyFill="1" applyBorder="1" applyAlignment="1">
      <alignment horizontal="center"/>
    </xf>
    <xf numFmtId="3" fontId="0" fillId="33" borderId="24" xfId="0" applyNumberFormat="1" applyFill="1" applyBorder="1" applyAlignment="1">
      <alignment horizontal="center"/>
    </xf>
    <xf numFmtId="3" fontId="3" fillId="33" borderId="24" xfId="0" applyNumberFormat="1" applyFont="1" applyFill="1" applyBorder="1" applyAlignment="1">
      <alignment horizontal="center"/>
    </xf>
    <xf numFmtId="0" fontId="0" fillId="33" borderId="39" xfId="0" applyFill="1" applyBorder="1" applyAlignment="1">
      <alignment horizontal="center"/>
    </xf>
    <xf numFmtId="1" fontId="4" fillId="33" borderId="26" xfId="0" applyNumberFormat="1" applyFont="1" applyFill="1" applyBorder="1" applyAlignment="1">
      <alignment horizontal="center"/>
    </xf>
    <xf numFmtId="0" fontId="0" fillId="33" borderId="0" xfId="0" applyFill="1" applyAlignment="1">
      <alignment/>
    </xf>
    <xf numFmtId="0" fontId="2" fillId="0" borderId="18" xfId="0" applyFont="1" applyBorder="1" applyAlignment="1">
      <alignment horizontal="center" vertical="top" wrapText="1"/>
    </xf>
    <xf numFmtId="3" fontId="4" fillId="0" borderId="19" xfId="0" applyNumberFormat="1" applyFont="1" applyBorder="1" applyAlignment="1">
      <alignment horizontal="center"/>
    </xf>
    <xf numFmtId="0" fontId="0" fillId="0" borderId="40" xfId="0" applyBorder="1" applyAlignment="1">
      <alignment horizontal="center"/>
    </xf>
    <xf numFmtId="1" fontId="4" fillId="0" borderId="21" xfId="0" applyNumberFormat="1" applyFont="1" applyBorder="1" applyAlignment="1">
      <alignment horizontal="center"/>
    </xf>
    <xf numFmtId="3" fontId="24" fillId="0" borderId="10" xfId="0" applyNumberFormat="1" applyFont="1" applyBorder="1" applyAlignment="1">
      <alignment horizontal="center"/>
    </xf>
    <xf numFmtId="0" fontId="24" fillId="0" borderId="12" xfId="0" applyFont="1" applyBorder="1" applyAlignment="1">
      <alignment horizontal="center"/>
    </xf>
    <xf numFmtId="0" fontId="24" fillId="0" borderId="41" xfId="0" applyFont="1" applyBorder="1" applyAlignment="1">
      <alignment horizontal="center"/>
    </xf>
    <xf numFmtId="0" fontId="0" fillId="0" borderId="42" xfId="0" applyBorder="1" applyAlignment="1">
      <alignment horizontal="center"/>
    </xf>
    <xf numFmtId="3" fontId="4" fillId="0" borderId="43" xfId="0" applyNumberFormat="1" applyFont="1" applyBorder="1" applyAlignment="1">
      <alignment horizontal="center"/>
    </xf>
    <xf numFmtId="3" fontId="47" fillId="0" borderId="30" xfId="0" applyNumberFormat="1" applyFont="1" applyBorder="1" applyAlignment="1">
      <alignment horizontal="center"/>
    </xf>
    <xf numFmtId="0" fontId="0" fillId="0" borderId="44" xfId="0" applyBorder="1" applyAlignment="1">
      <alignment horizontal="center"/>
    </xf>
    <xf numFmtId="3" fontId="4" fillId="0" borderId="26" xfId="0" applyNumberFormat="1" applyFont="1" applyBorder="1" applyAlignment="1">
      <alignment horizontal="center"/>
    </xf>
    <xf numFmtId="0" fontId="2" fillId="33" borderId="45" xfId="0" applyFont="1" applyFill="1" applyBorder="1" applyAlignment="1">
      <alignment horizontal="center" vertical="top" wrapText="1"/>
    </xf>
    <xf numFmtId="0" fontId="0" fillId="0" borderId="46" xfId="0" applyBorder="1" applyAlignment="1">
      <alignment horizontal="center"/>
    </xf>
    <xf numFmtId="3" fontId="4" fillId="0" borderId="21" xfId="0" applyNumberFormat="1" applyFont="1" applyBorder="1" applyAlignment="1">
      <alignment horizontal="center"/>
    </xf>
    <xf numFmtId="0" fontId="46" fillId="0" borderId="0" xfId="0" applyFont="1" applyAlignment="1">
      <alignment horizontal="center"/>
    </xf>
    <xf numFmtId="0" fontId="48" fillId="0" borderId="0" xfId="0" applyFont="1" applyBorder="1" applyAlignment="1">
      <alignment horizontal="right"/>
    </xf>
    <xf numFmtId="3" fontId="24" fillId="0" borderId="47" xfId="0" applyNumberFormat="1" applyFont="1" applyBorder="1" applyAlignment="1">
      <alignment horizontal="center"/>
    </xf>
    <xf numFmtId="0" fontId="24" fillId="0" borderId="48" xfId="0" applyFont="1" applyBorder="1" applyAlignment="1">
      <alignment horizontal="center"/>
    </xf>
    <xf numFmtId="9" fontId="5" fillId="33" borderId="49" xfId="59" applyFont="1" applyFill="1" applyBorder="1" applyAlignment="1">
      <alignment horizontal="center" vertical="top" wrapText="1"/>
    </xf>
    <xf numFmtId="9" fontId="2" fillId="33" borderId="45" xfId="59" applyFont="1" applyFill="1" applyBorder="1" applyAlignment="1">
      <alignment horizontal="center" vertical="top" wrapText="1"/>
    </xf>
    <xf numFmtId="3" fontId="4" fillId="0" borderId="24" xfId="0" applyNumberFormat="1" applyFont="1" applyBorder="1" applyAlignment="1">
      <alignment horizontal="center"/>
    </xf>
    <xf numFmtId="180" fontId="4" fillId="0" borderId="30" xfId="0" applyNumberFormat="1" applyFont="1" applyBorder="1" applyAlignment="1">
      <alignment horizontal="center"/>
    </xf>
    <xf numFmtId="0" fontId="5" fillId="33" borderId="45" xfId="0" applyFont="1" applyFill="1" applyBorder="1" applyAlignment="1">
      <alignment horizontal="center" vertical="top" wrapText="1"/>
    </xf>
    <xf numFmtId="180" fontId="0" fillId="0" borderId="30" xfId="0" applyNumberFormat="1" applyBorder="1" applyAlignment="1">
      <alignment horizontal="center"/>
    </xf>
    <xf numFmtId="0" fontId="4" fillId="0" borderId="0" xfId="0" applyFont="1" applyAlignment="1">
      <alignment/>
    </xf>
    <xf numFmtId="0" fontId="5" fillId="33" borderId="50" xfId="0" applyFont="1" applyFill="1" applyBorder="1" applyAlignment="1">
      <alignment horizontal="center" vertical="top" wrapText="1"/>
    </xf>
    <xf numFmtId="180" fontId="0" fillId="0" borderId="34" xfId="0" applyNumberFormat="1" applyBorder="1" applyAlignment="1">
      <alignment horizontal="center"/>
    </xf>
    <xf numFmtId="0" fontId="0" fillId="0" borderId="51" xfId="0" applyBorder="1" applyAlignment="1">
      <alignment horizontal="center"/>
    </xf>
    <xf numFmtId="3" fontId="0" fillId="0" borderId="52" xfId="0" applyNumberFormat="1" applyBorder="1" applyAlignment="1">
      <alignment horizontal="center"/>
    </xf>
    <xf numFmtId="180" fontId="0" fillId="0" borderId="24" xfId="0" applyNumberFormat="1" applyBorder="1" applyAlignment="1">
      <alignment horizontal="center"/>
    </xf>
    <xf numFmtId="180" fontId="0" fillId="0" borderId="52" xfId="0" applyNumberFormat="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47" fillId="0" borderId="0" xfId="0" applyFont="1" applyAlignment="1">
      <alignment horizontal="right"/>
    </xf>
    <xf numFmtId="0" fontId="48" fillId="0" borderId="0" xfId="0" applyFont="1" applyAlignment="1">
      <alignment horizontal="right"/>
    </xf>
    <xf numFmtId="3" fontId="48" fillId="0" borderId="10" xfId="0" applyNumberFormat="1" applyFont="1" applyBorder="1" applyAlignment="1">
      <alignment horizontal="center"/>
    </xf>
    <xf numFmtId="0" fontId="4" fillId="0" borderId="44" xfId="0" applyFont="1" applyBorder="1" applyAlignment="1">
      <alignment horizontal="center" vertical="center" wrapText="1"/>
    </xf>
    <xf numFmtId="0" fontId="48" fillId="0" borderId="44" xfId="0" applyFont="1" applyBorder="1" applyAlignment="1">
      <alignment horizontal="center" vertical="center"/>
    </xf>
    <xf numFmtId="0" fontId="0" fillId="0" borderId="0" xfId="0" applyAlignment="1">
      <alignment horizontal="center" wrapText="1"/>
    </xf>
    <xf numFmtId="187" fontId="0" fillId="0" borderId="0" xfId="0" applyNumberFormat="1" applyAlignment="1">
      <alignment horizontal="center"/>
    </xf>
    <xf numFmtId="187" fontId="45" fillId="0" borderId="10" xfId="0" applyNumberFormat="1" applyFont="1" applyBorder="1" applyAlignment="1">
      <alignment horizontal="center"/>
    </xf>
    <xf numFmtId="187" fontId="0" fillId="0" borderId="15" xfId="0" applyNumberFormat="1" applyBorder="1" applyAlignment="1">
      <alignment horizontal="center"/>
    </xf>
    <xf numFmtId="187" fontId="0" fillId="0" borderId="19" xfId="0" applyNumberFormat="1" applyBorder="1" applyAlignment="1">
      <alignment horizontal="center"/>
    </xf>
    <xf numFmtId="187" fontId="0" fillId="0" borderId="0" xfId="0" applyNumberFormat="1" applyBorder="1" applyAlignment="1">
      <alignment horizontal="center"/>
    </xf>
    <xf numFmtId="187" fontId="0" fillId="0" borderId="24" xfId="0" applyNumberFormat="1" applyBorder="1" applyAlignment="1">
      <alignment horizontal="center"/>
    </xf>
    <xf numFmtId="187" fontId="0" fillId="0" borderId="52" xfId="0" applyNumberFormat="1" applyBorder="1" applyAlignment="1">
      <alignment horizontal="center"/>
    </xf>
    <xf numFmtId="187" fontId="0" fillId="0" borderId="10" xfId="0" applyNumberFormat="1" applyBorder="1" applyAlignment="1">
      <alignment horizontal="center"/>
    </xf>
    <xf numFmtId="3" fontId="24" fillId="0" borderId="55" xfId="0" applyNumberFormat="1" applyFont="1" applyBorder="1" applyAlignment="1">
      <alignment horizontal="center"/>
    </xf>
    <xf numFmtId="187" fontId="0" fillId="0" borderId="30" xfId="0" applyNumberFormat="1" applyBorder="1" applyAlignment="1">
      <alignment horizontal="center"/>
    </xf>
    <xf numFmtId="0" fontId="2" fillId="0" borderId="33" xfId="0" applyFont="1" applyBorder="1" applyAlignment="1">
      <alignment horizontal="center" vertical="top" wrapText="1"/>
    </xf>
    <xf numFmtId="0" fontId="2" fillId="33" borderId="33" xfId="0" applyFont="1" applyFill="1" applyBorder="1" applyAlignment="1">
      <alignment horizontal="center" vertical="top" wrapText="1"/>
    </xf>
    <xf numFmtId="0" fontId="5" fillId="33" borderId="23" xfId="0" applyFont="1" applyFill="1" applyBorder="1" applyAlignment="1">
      <alignment horizontal="center" vertical="top" wrapText="1"/>
    </xf>
    <xf numFmtId="0" fontId="2" fillId="33" borderId="18" xfId="0" applyFont="1" applyFill="1" applyBorder="1" applyAlignment="1">
      <alignment horizontal="center" vertical="top" wrapText="1"/>
    </xf>
    <xf numFmtId="0" fontId="45" fillId="0" borderId="55" xfId="0" applyFont="1" applyBorder="1" applyAlignment="1">
      <alignment horizontal="center"/>
    </xf>
    <xf numFmtId="0" fontId="24" fillId="0" borderId="13" xfId="0" applyFont="1" applyBorder="1" applyAlignment="1">
      <alignment horizontal="center" wrapText="1"/>
    </xf>
    <xf numFmtId="3" fontId="24" fillId="0" borderId="56" xfId="0" applyNumberFormat="1" applyFont="1" applyBorder="1" applyAlignment="1">
      <alignment horizontal="center"/>
    </xf>
    <xf numFmtId="0" fontId="2" fillId="0" borderId="30" xfId="0" applyFont="1" applyBorder="1" applyAlignment="1">
      <alignment horizontal="center" vertical="top" wrapText="1"/>
    </xf>
    <xf numFmtId="187" fontId="45" fillId="0" borderId="0" xfId="0" applyNumberFormat="1" applyFont="1" applyBorder="1" applyAlignment="1">
      <alignment horizontal="center"/>
    </xf>
    <xf numFmtId="0" fontId="45" fillId="0" borderId="0" xfId="0" applyFont="1" applyBorder="1" applyAlignment="1">
      <alignment horizontal="center"/>
    </xf>
    <xf numFmtId="0" fontId="0" fillId="0" borderId="57" xfId="0" applyBorder="1" applyAlignment="1">
      <alignment horizontal="center"/>
    </xf>
    <xf numFmtId="3" fontId="47" fillId="0" borderId="58" xfId="0" applyNumberFormat="1" applyFont="1" applyBorder="1" applyAlignment="1">
      <alignment horizontal="center"/>
    </xf>
    <xf numFmtId="0" fontId="4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0</xdr:row>
      <xdr:rowOff>152400</xdr:rowOff>
    </xdr:from>
    <xdr:to>
      <xdr:col>11</xdr:col>
      <xdr:colOff>0</xdr:colOff>
      <xdr:row>3</xdr:row>
      <xdr:rowOff>323850</xdr:rowOff>
    </xdr:to>
    <xdr:pic>
      <xdr:nvPicPr>
        <xdr:cNvPr id="1" name="Picture 3" descr="TGHN-1000x590px"/>
        <xdr:cNvPicPr preferRelativeResize="1">
          <a:picLocks noChangeAspect="1"/>
        </xdr:cNvPicPr>
      </xdr:nvPicPr>
      <xdr:blipFill>
        <a:blip r:embed="rId1"/>
        <a:stretch>
          <a:fillRect/>
        </a:stretch>
      </xdr:blipFill>
      <xdr:spPr>
        <a:xfrm>
          <a:off x="8258175" y="152400"/>
          <a:ext cx="1838325" cy="1095375"/>
        </a:xfrm>
        <a:prstGeom prst="rect">
          <a:avLst/>
        </a:prstGeom>
        <a:noFill/>
        <a:ln w="9525" cmpd="sng">
          <a:noFill/>
        </a:ln>
      </xdr:spPr>
    </xdr:pic>
    <xdr:clientData/>
  </xdr:twoCellAnchor>
  <xdr:twoCellAnchor>
    <xdr:from>
      <xdr:col>2</xdr:col>
      <xdr:colOff>419100</xdr:colOff>
      <xdr:row>109</xdr:row>
      <xdr:rowOff>19050</xdr:rowOff>
    </xdr:from>
    <xdr:to>
      <xdr:col>2</xdr:col>
      <xdr:colOff>2247900</xdr:colOff>
      <xdr:row>115</xdr:row>
      <xdr:rowOff>28575</xdr:rowOff>
    </xdr:to>
    <xdr:pic>
      <xdr:nvPicPr>
        <xdr:cNvPr id="2" name="Picture 4" descr="TGHN-1000x590px"/>
        <xdr:cNvPicPr preferRelativeResize="1">
          <a:picLocks noChangeAspect="1"/>
        </xdr:cNvPicPr>
      </xdr:nvPicPr>
      <xdr:blipFill>
        <a:blip r:embed="rId1"/>
        <a:stretch>
          <a:fillRect/>
        </a:stretch>
      </xdr:blipFill>
      <xdr:spPr>
        <a:xfrm>
          <a:off x="1619250" y="21288375"/>
          <a:ext cx="1838325" cy="1133475"/>
        </a:xfrm>
        <a:prstGeom prst="rect">
          <a:avLst/>
        </a:prstGeom>
        <a:noFill/>
        <a:ln w="9525" cmpd="sng">
          <a:noFill/>
        </a:ln>
      </xdr:spPr>
    </xdr:pic>
    <xdr:clientData/>
  </xdr:twoCellAnchor>
  <xdr:twoCellAnchor>
    <xdr:from>
      <xdr:col>3</xdr:col>
      <xdr:colOff>609600</xdr:colOff>
      <xdr:row>110</xdr:row>
      <xdr:rowOff>19050</xdr:rowOff>
    </xdr:from>
    <xdr:to>
      <xdr:col>8</xdr:col>
      <xdr:colOff>514350</xdr:colOff>
      <xdr:row>115</xdr:row>
      <xdr:rowOff>76200</xdr:rowOff>
    </xdr:to>
    <xdr:sp>
      <xdr:nvSpPr>
        <xdr:cNvPr id="3" name="Text Box 2"/>
        <xdr:cNvSpPr txBox="1">
          <a:spLocks noChangeArrowheads="1"/>
        </xdr:cNvSpPr>
      </xdr:nvSpPr>
      <xdr:spPr>
        <a:xfrm>
          <a:off x="4438650" y="21469350"/>
          <a:ext cx="3886200" cy="1000125"/>
        </a:xfrm>
        <a:prstGeom prst="rect">
          <a:avLst/>
        </a:prstGeom>
        <a:solidFill>
          <a:srgbClr val="FFFFFF"/>
        </a:solidFill>
        <a:ln w="9525" cmpd="sng">
          <a:noFill/>
        </a:ln>
      </xdr:spPr>
      <xdr:txBody>
        <a:bodyPr vertOverflow="clip" wrap="square"/>
        <a:p>
          <a:pPr algn="l">
            <a:defRPr/>
          </a:pPr>
          <a:r>
            <a:rPr lang="en-US" cap="none" sz="1100" b="0" i="1" u="none" baseline="0">
              <a:solidFill>
                <a:srgbClr val="000000"/>
              </a:solidFill>
              <a:latin typeface="Calibri"/>
              <a:ea typeface="Calibri"/>
              <a:cs typeface="Calibri"/>
            </a:rPr>
            <a:t>This template has been freely provided by The Global Health Network. Please adapt it as necessary for your work, and reference The Global Health Network when possible when using this template. </a:t>
          </a:r>
          <a:r>
            <a:rPr lang="en-US" cap="none" sz="1100" b="0" i="1" u="none" baseline="0">
              <a:solidFill>
                <a:srgbClr val="0000FF"/>
              </a:solidFill>
              <a:latin typeface="Calibri"/>
              <a:ea typeface="Calibri"/>
              <a:cs typeface="Calibri"/>
            </a:rPr>
            <a:t>www.theglobalhealthnetwork.org</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Times New Roman"/>
              <a:ea typeface="Times New Roman"/>
              <a:cs typeface="Times New Roman"/>
            </a:rPr>
            <a:t>
</a:t>
          </a:r>
          <a:r>
            <a:rPr lang="en-US" cap="none" sz="1100" b="0" i="1"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nscheid@fm.ul.pt" TargetMode="External" /><Relationship Id="rId2" Type="http://schemas.openxmlformats.org/officeDocument/2006/relationships/hyperlink" Target="mailto:t.hanscheid@fm.ul.pt" TargetMode="External" /><Relationship Id="rId3" Type="http://schemas.openxmlformats.org/officeDocument/2006/relationships/hyperlink" Target="mailto:t.hanscheid@fm.ul.p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111"/>
  <sheetViews>
    <sheetView tabSelected="1" zoomScalePageLayoutView="0" workbookViewId="0" topLeftCell="A106">
      <selection activeCell="C113" sqref="C113"/>
    </sheetView>
  </sheetViews>
  <sheetFormatPr defaultColWidth="11.421875" defaultRowHeight="15"/>
  <cols>
    <col min="1" max="1" width="2.28125" style="0" customWidth="1"/>
    <col min="2" max="2" width="15.7109375" style="110" bestFit="1" customWidth="1"/>
    <col min="3" max="3" width="39.421875" style="1" customWidth="1"/>
    <col min="4" max="4" width="12.28125" style="2" bestFit="1" customWidth="1"/>
    <col min="5" max="5" width="12.421875" style="1" bestFit="1" customWidth="1"/>
    <col min="6" max="6" width="11.421875" style="1" customWidth="1"/>
    <col min="7" max="7" width="12.140625" style="1" customWidth="1"/>
  </cols>
  <sheetData>
    <row r="2" spans="3:7" ht="42.75">
      <c r="C2" s="109" t="s">
        <v>89</v>
      </c>
      <c r="F2" s="107" t="s">
        <v>6</v>
      </c>
      <c r="G2" s="108">
        <v>655.957</v>
      </c>
    </row>
    <row r="3" ht="15" thickBot="1"/>
    <row r="4" spans="2:8" s="3" customFormat="1" ht="29.25" thickBot="1">
      <c r="B4" s="111" t="s">
        <v>0</v>
      </c>
      <c r="C4" s="5" t="s">
        <v>7</v>
      </c>
      <c r="D4" s="6" t="s">
        <v>8</v>
      </c>
      <c r="E4" s="7" t="s">
        <v>9</v>
      </c>
      <c r="F4" s="8" t="s">
        <v>11</v>
      </c>
      <c r="G4" s="9" t="s">
        <v>12</v>
      </c>
      <c r="H4" s="4" t="s">
        <v>1</v>
      </c>
    </row>
    <row r="5" spans="2:8" ht="14.25">
      <c r="B5" s="112">
        <v>39871</v>
      </c>
      <c r="C5" s="10" t="s">
        <v>13</v>
      </c>
      <c r="D5" s="11">
        <v>10000</v>
      </c>
      <c r="E5" s="11">
        <f>+D5/G$2</f>
        <v>15.244901723741037</v>
      </c>
      <c r="F5" s="12">
        <v>2</v>
      </c>
      <c r="G5" s="13">
        <v>3</v>
      </c>
      <c r="H5" s="11">
        <f>+E5*F5*G5</f>
        <v>91.46941034244622</v>
      </c>
    </row>
    <row r="6" spans="2:8" ht="15" thickBot="1">
      <c r="B6" s="113">
        <v>39873</v>
      </c>
      <c r="C6" s="14" t="s">
        <v>14</v>
      </c>
      <c r="D6" s="15">
        <v>4000</v>
      </c>
      <c r="E6" s="15">
        <f>+D6/G$2</f>
        <v>6.097960689496415</v>
      </c>
      <c r="F6" s="16">
        <v>10</v>
      </c>
      <c r="G6" s="17">
        <v>1</v>
      </c>
      <c r="H6" s="15">
        <f aca="true" t="shared" si="0" ref="H6:H14">+E6*F6*G6</f>
        <v>60.97960689496415</v>
      </c>
    </row>
    <row r="7" spans="2:8" ht="15" thickBot="1">
      <c r="B7" s="114"/>
      <c r="C7" s="18"/>
      <c r="D7" s="19"/>
      <c r="E7" s="18"/>
      <c r="F7" s="18"/>
      <c r="G7" s="20" t="s">
        <v>56</v>
      </c>
      <c r="H7" s="21">
        <f>SUM(H5:H6)</f>
        <v>152.44901723741037</v>
      </c>
    </row>
    <row r="8" spans="2:8" ht="14.25">
      <c r="B8" s="112">
        <v>39874</v>
      </c>
      <c r="C8" s="10" t="s">
        <v>90</v>
      </c>
      <c r="D8" s="11">
        <v>100000</v>
      </c>
      <c r="E8" s="11">
        <f>+D8/G$2</f>
        <v>152.44901723741037</v>
      </c>
      <c r="F8" s="12">
        <v>1</v>
      </c>
      <c r="G8" s="13">
        <v>1</v>
      </c>
      <c r="H8" s="11">
        <f t="shared" si="0"/>
        <v>152.44901723741037</v>
      </c>
    </row>
    <row r="9" spans="2:8" ht="14.25">
      <c r="B9" s="115">
        <v>39875</v>
      </c>
      <c r="C9" s="22" t="s">
        <v>91</v>
      </c>
      <c r="D9" s="23">
        <v>100000</v>
      </c>
      <c r="E9" s="23">
        <f>+D9/G$2</f>
        <v>152.44901723741037</v>
      </c>
      <c r="F9" s="24">
        <v>2</v>
      </c>
      <c r="G9" s="25">
        <v>1</v>
      </c>
      <c r="H9" s="23">
        <f t="shared" si="0"/>
        <v>304.89803447482075</v>
      </c>
    </row>
    <row r="10" spans="2:8" ht="15" thickBot="1">
      <c r="B10" s="113">
        <v>39876</v>
      </c>
      <c r="C10" s="14" t="s">
        <v>92</v>
      </c>
      <c r="D10" s="15">
        <v>100000</v>
      </c>
      <c r="E10" s="15">
        <f>+D10/G$2</f>
        <v>152.44901723741037</v>
      </c>
      <c r="F10" s="16">
        <v>1</v>
      </c>
      <c r="G10" s="17">
        <v>1</v>
      </c>
      <c r="H10" s="15">
        <f t="shared" si="0"/>
        <v>152.44901723741037</v>
      </c>
    </row>
    <row r="11" spans="2:8" ht="15" thickBot="1">
      <c r="B11" s="114"/>
      <c r="D11" s="19"/>
      <c r="E11" s="18"/>
      <c r="F11" s="18"/>
      <c r="G11" s="26" t="s">
        <v>55</v>
      </c>
      <c r="H11" s="21">
        <f>SUM(H8:H10)</f>
        <v>609.7960689496415</v>
      </c>
    </row>
    <row r="12" spans="2:8" ht="14.25">
      <c r="B12" s="112">
        <v>39874</v>
      </c>
      <c r="C12" s="10" t="s">
        <v>15</v>
      </c>
      <c r="D12" s="11">
        <v>55000</v>
      </c>
      <c r="E12" s="11">
        <f>+D12/G$2</f>
        <v>83.8469594805757</v>
      </c>
      <c r="F12" s="12">
        <v>1</v>
      </c>
      <c r="G12" s="13">
        <v>1</v>
      </c>
      <c r="H12" s="11">
        <f t="shared" si="0"/>
        <v>83.8469594805757</v>
      </c>
    </row>
    <row r="13" spans="2:8" ht="14.25">
      <c r="B13" s="115">
        <v>39875</v>
      </c>
      <c r="C13" s="22" t="s">
        <v>15</v>
      </c>
      <c r="D13" s="23">
        <v>55000</v>
      </c>
      <c r="E13" s="23">
        <f>+D13/G$2</f>
        <v>83.8469594805757</v>
      </c>
      <c r="F13" s="24">
        <v>1</v>
      </c>
      <c r="G13" s="25">
        <v>1</v>
      </c>
      <c r="H13" s="23">
        <f t="shared" si="0"/>
        <v>83.8469594805757</v>
      </c>
    </row>
    <row r="14" spans="2:8" ht="15" thickBot="1">
      <c r="B14" s="113">
        <v>39876</v>
      </c>
      <c r="C14" s="14" t="s">
        <v>15</v>
      </c>
      <c r="D14" s="15">
        <v>55000</v>
      </c>
      <c r="E14" s="15">
        <f>+D14/G$2</f>
        <v>83.8469594805757</v>
      </c>
      <c r="F14" s="16">
        <v>1</v>
      </c>
      <c r="G14" s="17">
        <v>1</v>
      </c>
      <c r="H14" s="15">
        <f t="shared" si="0"/>
        <v>83.8469594805757</v>
      </c>
    </row>
    <row r="15" spans="2:8" s="28" customFormat="1" ht="15" thickBot="1">
      <c r="B15" s="114"/>
      <c r="C15" s="18"/>
      <c r="D15" s="27"/>
      <c r="E15" s="27"/>
      <c r="F15" s="18"/>
      <c r="G15" s="26" t="s">
        <v>54</v>
      </c>
      <c r="H15" s="21">
        <f>SUM(H12:H14)</f>
        <v>251.5408784417271</v>
      </c>
    </row>
    <row r="16" spans="2:8" ht="14.25">
      <c r="B16" s="112">
        <v>39874</v>
      </c>
      <c r="C16" s="10" t="s">
        <v>16</v>
      </c>
      <c r="D16" s="11">
        <v>4500</v>
      </c>
      <c r="E16" s="11">
        <f aca="true" t="shared" si="1" ref="E16:E26">+D16/G$2</f>
        <v>6.860205775683467</v>
      </c>
      <c r="F16" s="12">
        <v>35</v>
      </c>
      <c r="G16" s="13">
        <v>1</v>
      </c>
      <c r="H16" s="11">
        <f aca="true" t="shared" si="2" ref="H16:H26">+E16*F16*G16</f>
        <v>240.10720214892135</v>
      </c>
    </row>
    <row r="17" spans="2:8" ht="14.25">
      <c r="B17" s="115">
        <v>39874</v>
      </c>
      <c r="C17" s="22" t="s">
        <v>17</v>
      </c>
      <c r="D17" s="23">
        <v>3000</v>
      </c>
      <c r="E17" s="23">
        <f t="shared" si="1"/>
        <v>4.573470517122312</v>
      </c>
      <c r="F17" s="24">
        <v>20</v>
      </c>
      <c r="G17" s="25">
        <v>1</v>
      </c>
      <c r="H17" s="23">
        <f t="shared" si="2"/>
        <v>91.46941034244622</v>
      </c>
    </row>
    <row r="18" spans="2:8" ht="14.25">
      <c r="B18" s="115">
        <v>39875</v>
      </c>
      <c r="C18" s="22" t="s">
        <v>18</v>
      </c>
      <c r="D18" s="23">
        <v>15500</v>
      </c>
      <c r="E18" s="23">
        <f t="shared" si="1"/>
        <v>23.62959767179861</v>
      </c>
      <c r="F18" s="24">
        <v>40</v>
      </c>
      <c r="G18" s="25">
        <v>1</v>
      </c>
      <c r="H18" s="23">
        <f t="shared" si="2"/>
        <v>945.1839068719444</v>
      </c>
    </row>
    <row r="19" spans="2:8" ht="14.25">
      <c r="B19" s="115">
        <v>39875</v>
      </c>
      <c r="C19" s="22" t="s">
        <v>16</v>
      </c>
      <c r="D19" s="23">
        <v>4500</v>
      </c>
      <c r="E19" s="23">
        <f t="shared" si="1"/>
        <v>6.860205775683467</v>
      </c>
      <c r="F19" s="24">
        <v>25</v>
      </c>
      <c r="G19" s="25">
        <v>1</v>
      </c>
      <c r="H19" s="23">
        <f t="shared" si="2"/>
        <v>171.5051443920867</v>
      </c>
    </row>
    <row r="20" spans="2:8" ht="14.25">
      <c r="B20" s="115">
        <v>39875</v>
      </c>
      <c r="C20" s="22" t="s">
        <v>17</v>
      </c>
      <c r="D20" s="23">
        <v>3000</v>
      </c>
      <c r="E20" s="23">
        <f t="shared" si="1"/>
        <v>4.573470517122312</v>
      </c>
      <c r="F20" s="24">
        <v>20</v>
      </c>
      <c r="G20" s="25">
        <v>1</v>
      </c>
      <c r="H20" s="23">
        <f t="shared" si="2"/>
        <v>91.46941034244622</v>
      </c>
    </row>
    <row r="21" spans="2:8" ht="14.25">
      <c r="B21" s="115">
        <v>39875</v>
      </c>
      <c r="C21" s="22" t="s">
        <v>18</v>
      </c>
      <c r="D21" s="23">
        <v>15500</v>
      </c>
      <c r="E21" s="23">
        <f t="shared" si="1"/>
        <v>23.62959767179861</v>
      </c>
      <c r="F21" s="24">
        <v>40</v>
      </c>
      <c r="G21" s="25">
        <v>1</v>
      </c>
      <c r="H21" s="23">
        <f t="shared" si="2"/>
        <v>945.1839068719444</v>
      </c>
    </row>
    <row r="22" spans="2:8" ht="14.25">
      <c r="B22" s="115">
        <v>39875</v>
      </c>
      <c r="C22" s="29" t="s">
        <v>19</v>
      </c>
      <c r="D22" s="30">
        <v>17000</v>
      </c>
      <c r="E22" s="23">
        <f t="shared" si="1"/>
        <v>25.916332930359765</v>
      </c>
      <c r="F22" s="24">
        <v>40</v>
      </c>
      <c r="G22" s="25">
        <v>1</v>
      </c>
      <c r="H22" s="23">
        <f t="shared" si="2"/>
        <v>1036.6533172143907</v>
      </c>
    </row>
    <row r="23" spans="2:8" ht="14.25">
      <c r="B23" s="115">
        <v>39875</v>
      </c>
      <c r="C23" s="22" t="s">
        <v>20</v>
      </c>
      <c r="D23" s="23">
        <v>8500</v>
      </c>
      <c r="E23" s="23">
        <f t="shared" si="1"/>
        <v>12.958166465179882</v>
      </c>
      <c r="F23" s="24">
        <v>40</v>
      </c>
      <c r="G23" s="25">
        <v>1</v>
      </c>
      <c r="H23" s="23">
        <f t="shared" si="2"/>
        <v>518.3266586071953</v>
      </c>
    </row>
    <row r="24" spans="2:8" ht="14.25">
      <c r="B24" s="115">
        <v>39876</v>
      </c>
      <c r="C24" s="22" t="s">
        <v>16</v>
      </c>
      <c r="D24" s="23">
        <v>4500</v>
      </c>
      <c r="E24" s="23">
        <f t="shared" si="1"/>
        <v>6.860205775683467</v>
      </c>
      <c r="F24" s="24">
        <v>25</v>
      </c>
      <c r="G24" s="25">
        <v>1</v>
      </c>
      <c r="H24" s="23">
        <f t="shared" si="2"/>
        <v>171.5051443920867</v>
      </c>
    </row>
    <row r="25" spans="2:8" ht="14.25">
      <c r="B25" s="115">
        <v>39876</v>
      </c>
      <c r="C25" s="22" t="s">
        <v>17</v>
      </c>
      <c r="D25" s="23">
        <v>3000</v>
      </c>
      <c r="E25" s="23">
        <f t="shared" si="1"/>
        <v>4.573470517122312</v>
      </c>
      <c r="F25" s="24">
        <v>20</v>
      </c>
      <c r="G25" s="25">
        <v>1</v>
      </c>
      <c r="H25" s="23">
        <f t="shared" si="2"/>
        <v>91.46941034244622</v>
      </c>
    </row>
    <row r="26" spans="2:8" ht="15" thickBot="1">
      <c r="B26" s="113">
        <v>39876</v>
      </c>
      <c r="C26" s="130" t="s">
        <v>18</v>
      </c>
      <c r="D26" s="15">
        <v>15500</v>
      </c>
      <c r="E26" s="15">
        <f t="shared" si="1"/>
        <v>23.62959767179861</v>
      </c>
      <c r="F26" s="16">
        <v>40</v>
      </c>
      <c r="G26" s="17">
        <v>1</v>
      </c>
      <c r="H26" s="15">
        <f t="shared" si="2"/>
        <v>945.1839068719444</v>
      </c>
    </row>
    <row r="27" spans="2:8" s="28" customFormat="1" ht="15" thickBot="1">
      <c r="B27" s="128"/>
      <c r="C27" s="129"/>
      <c r="D27" s="27"/>
      <c r="E27" s="27"/>
      <c r="F27" s="18"/>
      <c r="G27" s="26" t="s">
        <v>53</v>
      </c>
      <c r="H27" s="21">
        <f>SUM(H16:H26)</f>
        <v>5248.057418397853</v>
      </c>
    </row>
    <row r="28" spans="2:8" s="28" customFormat="1" ht="29.25" thickBot="1">
      <c r="B28" s="111" t="s">
        <v>0</v>
      </c>
      <c r="C28" s="5" t="s">
        <v>7</v>
      </c>
      <c r="D28" s="6" t="s">
        <v>8</v>
      </c>
      <c r="E28" s="7" t="s">
        <v>9</v>
      </c>
      <c r="F28" s="8" t="s">
        <v>11</v>
      </c>
      <c r="G28" s="9" t="s">
        <v>12</v>
      </c>
      <c r="H28" s="4" t="s">
        <v>1</v>
      </c>
    </row>
    <row r="29" spans="2:8" ht="14.25">
      <c r="B29" s="119">
        <v>39877</v>
      </c>
      <c r="C29" s="127" t="s">
        <v>21</v>
      </c>
      <c r="D29" s="32">
        <f>+E29*G$2</f>
        <v>131191.4</v>
      </c>
      <c r="E29" s="11">
        <v>200</v>
      </c>
      <c r="F29" s="12">
        <v>1</v>
      </c>
      <c r="G29" s="33">
        <v>4.5</v>
      </c>
      <c r="H29" s="34">
        <f aca="true" t="shared" si="3" ref="H29:H44">+E29*F29*G29</f>
        <v>900</v>
      </c>
    </row>
    <row r="30" spans="2:8" ht="14.25">
      <c r="B30" s="115">
        <v>39877</v>
      </c>
      <c r="C30" s="35" t="s">
        <v>22</v>
      </c>
      <c r="D30" s="36">
        <f aca="true" t="shared" si="4" ref="D30:D44">+E30*G$2</f>
        <v>131191.4</v>
      </c>
      <c r="E30" s="37">
        <v>200</v>
      </c>
      <c r="F30" s="38">
        <v>1</v>
      </c>
      <c r="G30" s="39">
        <v>4.5</v>
      </c>
      <c r="H30" s="40">
        <f t="shared" si="3"/>
        <v>900</v>
      </c>
    </row>
    <row r="31" spans="2:8" ht="14.25">
      <c r="B31" s="115">
        <v>39877</v>
      </c>
      <c r="C31" s="35" t="s">
        <v>23</v>
      </c>
      <c r="D31" s="36">
        <f t="shared" si="4"/>
        <v>131191.4</v>
      </c>
      <c r="E31" s="37">
        <v>200</v>
      </c>
      <c r="F31" s="38">
        <v>1</v>
      </c>
      <c r="G31" s="41">
        <v>4.5</v>
      </c>
      <c r="H31" s="40">
        <f t="shared" si="3"/>
        <v>900</v>
      </c>
    </row>
    <row r="32" spans="2:8" ht="14.25">
      <c r="B32" s="115">
        <v>39877</v>
      </c>
      <c r="C32" s="35" t="s">
        <v>24</v>
      </c>
      <c r="D32" s="36">
        <f t="shared" si="4"/>
        <v>131191.4</v>
      </c>
      <c r="E32" s="37">
        <v>200</v>
      </c>
      <c r="F32" s="38">
        <v>1</v>
      </c>
      <c r="G32" s="39">
        <v>4.5</v>
      </c>
      <c r="H32" s="40">
        <f t="shared" si="3"/>
        <v>900</v>
      </c>
    </row>
    <row r="33" spans="2:8" ht="14.25">
      <c r="B33" s="115">
        <v>39877</v>
      </c>
      <c r="C33" s="35" t="s">
        <v>25</v>
      </c>
      <c r="D33" s="36">
        <f t="shared" si="4"/>
        <v>131191.4</v>
      </c>
      <c r="E33" s="37">
        <v>200</v>
      </c>
      <c r="F33" s="38">
        <v>1</v>
      </c>
      <c r="G33" s="39">
        <v>4.5</v>
      </c>
      <c r="H33" s="40">
        <f t="shared" si="3"/>
        <v>900</v>
      </c>
    </row>
    <row r="34" spans="2:8" ht="14.25">
      <c r="B34" s="115">
        <v>39878</v>
      </c>
      <c r="C34" s="35" t="s">
        <v>26</v>
      </c>
      <c r="D34" s="36">
        <f t="shared" si="4"/>
        <v>131191.4</v>
      </c>
      <c r="E34" s="37">
        <v>200</v>
      </c>
      <c r="F34" s="38">
        <v>1</v>
      </c>
      <c r="G34" s="39">
        <v>7.5</v>
      </c>
      <c r="H34" s="40">
        <f t="shared" si="3"/>
        <v>1500</v>
      </c>
    </row>
    <row r="35" spans="2:8" ht="14.25">
      <c r="B35" s="115">
        <v>39878</v>
      </c>
      <c r="C35" s="42" t="s">
        <v>27</v>
      </c>
      <c r="D35" s="36">
        <f t="shared" si="4"/>
        <v>131191.4</v>
      </c>
      <c r="E35" s="37">
        <v>200</v>
      </c>
      <c r="F35" s="38">
        <v>1</v>
      </c>
      <c r="G35" s="39">
        <v>7.5</v>
      </c>
      <c r="H35" s="40">
        <f t="shared" si="3"/>
        <v>1500</v>
      </c>
    </row>
    <row r="36" spans="2:8" ht="14.25">
      <c r="B36" s="115">
        <v>39876</v>
      </c>
      <c r="C36" s="35" t="s">
        <v>28</v>
      </c>
      <c r="D36" s="36">
        <f t="shared" si="4"/>
        <v>131191.4</v>
      </c>
      <c r="E36" s="37">
        <v>200</v>
      </c>
      <c r="F36" s="38">
        <v>1</v>
      </c>
      <c r="G36" s="39">
        <v>3.5</v>
      </c>
      <c r="H36" s="40">
        <f t="shared" si="3"/>
        <v>700</v>
      </c>
    </row>
    <row r="37" spans="2:8" ht="14.25">
      <c r="B37" s="115">
        <v>39876</v>
      </c>
      <c r="C37" s="43" t="s">
        <v>29</v>
      </c>
      <c r="D37" s="36">
        <f t="shared" si="4"/>
        <v>131191.4</v>
      </c>
      <c r="E37" s="37">
        <v>200</v>
      </c>
      <c r="F37" s="38">
        <v>1</v>
      </c>
      <c r="G37" s="44">
        <v>3.5</v>
      </c>
      <c r="H37" s="40">
        <f t="shared" si="3"/>
        <v>700</v>
      </c>
    </row>
    <row r="38" spans="2:8" ht="14.25">
      <c r="B38" s="115">
        <v>39876</v>
      </c>
      <c r="C38" s="43" t="s">
        <v>30</v>
      </c>
      <c r="D38" s="36">
        <f t="shared" si="4"/>
        <v>131191.4</v>
      </c>
      <c r="E38" s="37">
        <v>200</v>
      </c>
      <c r="F38" s="38">
        <v>1</v>
      </c>
      <c r="G38" s="44">
        <v>3.5</v>
      </c>
      <c r="H38" s="40">
        <f t="shared" si="3"/>
        <v>700</v>
      </c>
    </row>
    <row r="39" spans="2:8" ht="14.25">
      <c r="B39" s="115">
        <v>39876</v>
      </c>
      <c r="C39" s="45" t="s">
        <v>31</v>
      </c>
      <c r="D39" s="36">
        <f t="shared" si="4"/>
        <v>131191.4</v>
      </c>
      <c r="E39" s="37">
        <v>200</v>
      </c>
      <c r="F39" s="38">
        <v>1</v>
      </c>
      <c r="G39" s="44">
        <v>3.5</v>
      </c>
      <c r="H39" s="40">
        <f t="shared" si="3"/>
        <v>700</v>
      </c>
    </row>
    <row r="40" spans="2:8" ht="14.25">
      <c r="B40" s="115">
        <v>39876</v>
      </c>
      <c r="C40" s="43" t="s">
        <v>32</v>
      </c>
      <c r="D40" s="36">
        <f t="shared" si="4"/>
        <v>131191.4</v>
      </c>
      <c r="E40" s="37">
        <v>200</v>
      </c>
      <c r="F40" s="38">
        <v>1</v>
      </c>
      <c r="G40" s="44">
        <v>2.5</v>
      </c>
      <c r="H40" s="40">
        <f t="shared" si="3"/>
        <v>500</v>
      </c>
    </row>
    <row r="41" spans="2:8" ht="14.25">
      <c r="B41" s="115">
        <v>39878</v>
      </c>
      <c r="C41" s="43" t="s">
        <v>33</v>
      </c>
      <c r="D41" s="36">
        <f t="shared" si="4"/>
        <v>131191.4</v>
      </c>
      <c r="E41" s="37">
        <v>200</v>
      </c>
      <c r="F41" s="38">
        <v>1</v>
      </c>
      <c r="G41" s="44">
        <v>4.5</v>
      </c>
      <c r="H41" s="40">
        <f t="shared" si="3"/>
        <v>900</v>
      </c>
    </row>
    <row r="42" spans="2:8" ht="14.25">
      <c r="B42" s="115">
        <v>39876</v>
      </c>
      <c r="C42" s="43" t="s">
        <v>34</v>
      </c>
      <c r="D42" s="36">
        <f t="shared" si="4"/>
        <v>131191.4</v>
      </c>
      <c r="E42" s="37">
        <v>200</v>
      </c>
      <c r="F42" s="38">
        <v>1</v>
      </c>
      <c r="G42" s="44">
        <v>4.5</v>
      </c>
      <c r="H42" s="40">
        <f t="shared" si="3"/>
        <v>900</v>
      </c>
    </row>
    <row r="43" spans="2:8" ht="14.25">
      <c r="B43" s="115">
        <v>39877</v>
      </c>
      <c r="C43" s="43" t="s">
        <v>35</v>
      </c>
      <c r="D43" s="36">
        <f t="shared" si="4"/>
        <v>131191.4</v>
      </c>
      <c r="E43" s="37">
        <v>200</v>
      </c>
      <c r="F43" s="38">
        <v>1</v>
      </c>
      <c r="G43" s="46">
        <v>5.5</v>
      </c>
      <c r="H43" s="40">
        <f t="shared" si="3"/>
        <v>1100</v>
      </c>
    </row>
    <row r="44" spans="2:8" ht="15" thickBot="1">
      <c r="B44" s="113">
        <v>39877</v>
      </c>
      <c r="C44" s="47" t="s">
        <v>36</v>
      </c>
      <c r="D44" s="48">
        <f t="shared" si="4"/>
        <v>131191.4</v>
      </c>
      <c r="E44" s="49">
        <v>200</v>
      </c>
      <c r="F44" s="50">
        <v>1</v>
      </c>
      <c r="G44" s="51">
        <v>4.5</v>
      </c>
      <c r="H44" s="52">
        <f t="shared" si="3"/>
        <v>900</v>
      </c>
    </row>
    <row r="45" spans="2:8" ht="15" thickBot="1">
      <c r="B45" s="114"/>
      <c r="C45" s="18"/>
      <c r="G45" s="26" t="s">
        <v>52</v>
      </c>
      <c r="H45" s="21">
        <f>SUM(H29:H44)</f>
        <v>14600</v>
      </c>
    </row>
    <row r="46" spans="2:8" ht="29.25" thickBot="1">
      <c r="B46" s="111" t="s">
        <v>0</v>
      </c>
      <c r="C46" s="124" t="s">
        <v>38</v>
      </c>
      <c r="D46" s="118" t="s">
        <v>2</v>
      </c>
      <c r="E46" s="75" t="s">
        <v>39</v>
      </c>
      <c r="F46" s="76" t="s">
        <v>40</v>
      </c>
      <c r="G46" s="125" t="s">
        <v>41</v>
      </c>
      <c r="H46" s="74" t="s">
        <v>1</v>
      </c>
    </row>
    <row r="47" spans="2:8" ht="14.25">
      <c r="B47" s="119">
        <v>39874</v>
      </c>
      <c r="C47" s="127" t="s">
        <v>21</v>
      </c>
      <c r="D47" s="53">
        <v>359700</v>
      </c>
      <c r="E47" s="11">
        <f>+D47/G$2</f>
        <v>548.3591150029652</v>
      </c>
      <c r="F47" s="54">
        <v>1</v>
      </c>
      <c r="G47" s="55">
        <v>1</v>
      </c>
      <c r="H47" s="11">
        <f aca="true" t="shared" si="5" ref="H47:H61">+E47*F47*G47</f>
        <v>548.3591150029652</v>
      </c>
    </row>
    <row r="48" spans="2:8" ht="14.25">
      <c r="B48" s="115">
        <v>39874</v>
      </c>
      <c r="C48" s="35" t="s">
        <v>22</v>
      </c>
      <c r="D48" s="23">
        <v>359700</v>
      </c>
      <c r="E48" s="23">
        <f aca="true" t="shared" si="6" ref="E48:E53">+D48/G$2</f>
        <v>548.3591150029652</v>
      </c>
      <c r="F48" s="57">
        <v>1</v>
      </c>
      <c r="G48" s="58">
        <v>1</v>
      </c>
      <c r="H48" s="23">
        <f t="shared" si="5"/>
        <v>548.3591150029652</v>
      </c>
    </row>
    <row r="49" spans="2:8" ht="14.25">
      <c r="B49" s="115">
        <v>39874</v>
      </c>
      <c r="C49" s="35" t="s">
        <v>23</v>
      </c>
      <c r="D49" s="37">
        <v>359700</v>
      </c>
      <c r="E49" s="23">
        <f t="shared" si="6"/>
        <v>548.3591150029652</v>
      </c>
      <c r="F49" s="57">
        <v>1</v>
      </c>
      <c r="G49" s="58">
        <v>1</v>
      </c>
      <c r="H49" s="23">
        <f t="shared" si="5"/>
        <v>548.3591150029652</v>
      </c>
    </row>
    <row r="50" spans="2:8" ht="14.25">
      <c r="B50" s="115">
        <v>39874</v>
      </c>
      <c r="C50" s="35" t="s">
        <v>24</v>
      </c>
      <c r="D50" s="37">
        <v>359700</v>
      </c>
      <c r="E50" s="23">
        <f t="shared" si="6"/>
        <v>548.3591150029652</v>
      </c>
      <c r="F50" s="57">
        <v>1</v>
      </c>
      <c r="G50" s="58">
        <v>1</v>
      </c>
      <c r="H50" s="23">
        <f t="shared" si="5"/>
        <v>548.3591150029652</v>
      </c>
    </row>
    <row r="51" spans="2:8" ht="14.25">
      <c r="B51" s="115">
        <v>39874</v>
      </c>
      <c r="C51" s="35" t="s">
        <v>25</v>
      </c>
      <c r="D51" s="37">
        <v>359700</v>
      </c>
      <c r="E51" s="23">
        <f t="shared" si="6"/>
        <v>548.3591150029652</v>
      </c>
      <c r="F51" s="57">
        <v>1</v>
      </c>
      <c r="G51" s="58">
        <v>1</v>
      </c>
      <c r="H51" s="23">
        <f t="shared" si="5"/>
        <v>548.3591150029652</v>
      </c>
    </row>
    <row r="52" spans="2:8" ht="14.25">
      <c r="B52" s="115">
        <v>39874</v>
      </c>
      <c r="C52" s="35" t="s">
        <v>26</v>
      </c>
      <c r="D52" s="59">
        <v>269320</v>
      </c>
      <c r="E52" s="23">
        <f t="shared" si="6"/>
        <v>410.5756932237936</v>
      </c>
      <c r="F52" s="57">
        <v>1</v>
      </c>
      <c r="G52" s="58">
        <v>1</v>
      </c>
      <c r="H52" s="23">
        <f t="shared" si="5"/>
        <v>410.5756932237936</v>
      </c>
    </row>
    <row r="53" spans="2:8" ht="14.25">
      <c r="B53" s="115">
        <v>39874</v>
      </c>
      <c r="C53" s="42" t="s">
        <v>27</v>
      </c>
      <c r="D53" s="61">
        <v>266620</v>
      </c>
      <c r="E53" s="23">
        <f t="shared" si="6"/>
        <v>406.45956975838357</v>
      </c>
      <c r="F53" s="57">
        <v>1</v>
      </c>
      <c r="G53" s="58">
        <v>1</v>
      </c>
      <c r="H53" s="23">
        <f t="shared" si="5"/>
        <v>406.45956975838357</v>
      </c>
    </row>
    <row r="54" spans="2:8" ht="14.25">
      <c r="B54" s="115">
        <v>39874</v>
      </c>
      <c r="C54" s="35" t="s">
        <v>28</v>
      </c>
      <c r="D54" s="23">
        <f aca="true" t="shared" si="7" ref="D54:D59">E54*G$2</f>
        <v>2100544.86282</v>
      </c>
      <c r="E54" s="62">
        <v>3202.26</v>
      </c>
      <c r="F54" s="57">
        <v>1</v>
      </c>
      <c r="G54" s="58">
        <v>1</v>
      </c>
      <c r="H54" s="23">
        <f t="shared" si="5"/>
        <v>3202.26</v>
      </c>
    </row>
    <row r="55" spans="2:8" ht="14.25">
      <c r="B55" s="115">
        <v>39874</v>
      </c>
      <c r="C55" s="43" t="s">
        <v>29</v>
      </c>
      <c r="D55" s="23">
        <f t="shared" si="7"/>
        <v>744170.09736</v>
      </c>
      <c r="E55" s="64">
        <v>1134.48</v>
      </c>
      <c r="F55" s="57">
        <v>1</v>
      </c>
      <c r="G55" s="58">
        <v>1</v>
      </c>
      <c r="H55" s="23">
        <f t="shared" si="5"/>
        <v>1134.48</v>
      </c>
    </row>
    <row r="56" spans="2:8" ht="14.25">
      <c r="B56" s="115">
        <v>39874</v>
      </c>
      <c r="C56" s="45" t="s">
        <v>31</v>
      </c>
      <c r="D56" s="23">
        <f t="shared" si="7"/>
        <v>1050272.43141</v>
      </c>
      <c r="E56" s="66">
        <v>1601.13</v>
      </c>
      <c r="F56" s="57">
        <v>1</v>
      </c>
      <c r="G56" s="58">
        <v>1</v>
      </c>
      <c r="H56" s="23">
        <f t="shared" si="5"/>
        <v>1601.13</v>
      </c>
    </row>
    <row r="57" spans="2:8" ht="14.25">
      <c r="B57" s="115">
        <v>39874</v>
      </c>
      <c r="C57" s="43" t="s">
        <v>33</v>
      </c>
      <c r="D57" s="23">
        <f t="shared" si="7"/>
        <v>1136970.2681</v>
      </c>
      <c r="E57" s="66">
        <v>1733.3</v>
      </c>
      <c r="F57" s="57">
        <v>1</v>
      </c>
      <c r="G57" s="58">
        <v>1</v>
      </c>
      <c r="H57" s="23">
        <f t="shared" si="5"/>
        <v>1733.3</v>
      </c>
    </row>
    <row r="58" spans="2:8" s="69" customFormat="1" ht="14.25">
      <c r="B58" s="115">
        <v>39874</v>
      </c>
      <c r="C58" s="43" t="s">
        <v>34</v>
      </c>
      <c r="D58" s="65">
        <f t="shared" si="7"/>
        <v>828821.34821</v>
      </c>
      <c r="E58" s="65">
        <v>1263.53</v>
      </c>
      <c r="F58" s="67">
        <v>1</v>
      </c>
      <c r="G58" s="68">
        <v>1</v>
      </c>
      <c r="H58" s="65">
        <f t="shared" si="5"/>
        <v>1263.53</v>
      </c>
    </row>
    <row r="59" spans="2:8" ht="14.25">
      <c r="B59" s="116">
        <v>39874</v>
      </c>
      <c r="C59" s="43" t="s">
        <v>35</v>
      </c>
      <c r="D59" s="23">
        <f t="shared" si="7"/>
        <v>1336879.72342</v>
      </c>
      <c r="E59" s="65">
        <v>2038.06</v>
      </c>
      <c r="F59" s="57">
        <v>1</v>
      </c>
      <c r="G59" s="58">
        <v>1</v>
      </c>
      <c r="H59" s="23">
        <f t="shared" si="5"/>
        <v>2038.06</v>
      </c>
    </row>
    <row r="60" spans="2:8" ht="15" thickBot="1">
      <c r="B60" s="116">
        <v>39874</v>
      </c>
      <c r="C60" s="47" t="s">
        <v>36</v>
      </c>
      <c r="D60" s="49">
        <v>359700</v>
      </c>
      <c r="E60" s="71">
        <f>+D60/656</f>
        <v>548.3231707317074</v>
      </c>
      <c r="F60" s="72">
        <v>1</v>
      </c>
      <c r="G60" s="73">
        <v>1</v>
      </c>
      <c r="H60" s="15">
        <f t="shared" si="5"/>
        <v>548.3231707317074</v>
      </c>
    </row>
    <row r="61" spans="2:8" ht="15" thickBot="1">
      <c r="B61" s="117">
        <v>39874</v>
      </c>
      <c r="C61" s="70" t="s">
        <v>37</v>
      </c>
      <c r="D61" s="49">
        <v>90000</v>
      </c>
      <c r="E61" s="71">
        <f>+D61/656</f>
        <v>137.1951219512195</v>
      </c>
      <c r="F61" s="72">
        <v>1</v>
      </c>
      <c r="G61" s="73">
        <v>1</v>
      </c>
      <c r="H61" s="15">
        <f t="shared" si="5"/>
        <v>137.1951219512195</v>
      </c>
    </row>
    <row r="62" spans="7:8" ht="15" thickBot="1">
      <c r="G62" s="26" t="s">
        <v>51</v>
      </c>
      <c r="H62" s="31">
        <f>SUM(H47:H61)</f>
        <v>15217.10913067993</v>
      </c>
    </row>
    <row r="63" spans="2:8" ht="29.25" thickBot="1">
      <c r="B63" s="111" t="s">
        <v>0</v>
      </c>
      <c r="C63" s="124" t="s">
        <v>38</v>
      </c>
      <c r="D63" s="118" t="s">
        <v>2</v>
      </c>
      <c r="E63" s="75" t="s">
        <v>39</v>
      </c>
      <c r="F63" s="76" t="s">
        <v>40</v>
      </c>
      <c r="G63" s="125" t="s">
        <v>41</v>
      </c>
      <c r="H63" s="74" t="s">
        <v>1</v>
      </c>
    </row>
    <row r="64" spans="2:8" ht="14.25">
      <c r="B64" s="112">
        <v>39874</v>
      </c>
      <c r="C64" s="120" t="s">
        <v>42</v>
      </c>
      <c r="D64" s="37">
        <v>70000</v>
      </c>
      <c r="E64" s="38">
        <v>0</v>
      </c>
      <c r="F64" s="77"/>
      <c r="G64" s="78"/>
      <c r="H64" s="79">
        <f aca="true" t="shared" si="8" ref="H64:H76">SUM(D64:G64)</f>
        <v>70000</v>
      </c>
    </row>
    <row r="65" spans="2:8" ht="14.25">
      <c r="B65" s="115">
        <v>39874</v>
      </c>
      <c r="C65" s="63" t="s">
        <v>43</v>
      </c>
      <c r="D65" s="23">
        <v>70000</v>
      </c>
      <c r="E65" s="24">
        <v>0</v>
      </c>
      <c r="F65" s="80"/>
      <c r="G65" s="81"/>
      <c r="H65" s="79">
        <f t="shared" si="8"/>
        <v>70000</v>
      </c>
    </row>
    <row r="66" spans="2:8" ht="14.25">
      <c r="B66" s="115">
        <v>39874</v>
      </c>
      <c r="C66" s="63" t="s">
        <v>32</v>
      </c>
      <c r="D66" s="23">
        <v>70000</v>
      </c>
      <c r="E66" s="24"/>
      <c r="F66" s="80"/>
      <c r="G66" s="81"/>
      <c r="H66" s="79">
        <f t="shared" si="8"/>
        <v>70000</v>
      </c>
    </row>
    <row r="67" spans="2:8" ht="14.25">
      <c r="B67" s="115">
        <v>39874</v>
      </c>
      <c r="C67" s="56" t="s">
        <v>26</v>
      </c>
      <c r="D67" s="23">
        <v>70000</v>
      </c>
      <c r="E67" s="24">
        <v>0</v>
      </c>
      <c r="F67" s="80"/>
      <c r="G67" s="81">
        <v>14000</v>
      </c>
      <c r="H67" s="79">
        <f t="shared" si="8"/>
        <v>84000</v>
      </c>
    </row>
    <row r="68" spans="2:8" ht="14.25">
      <c r="B68" s="115">
        <v>39874</v>
      </c>
      <c r="C68" s="56" t="s">
        <v>21</v>
      </c>
      <c r="D68" s="23">
        <v>0</v>
      </c>
      <c r="E68" s="24">
        <v>0</v>
      </c>
      <c r="F68" s="80"/>
      <c r="G68" s="81">
        <v>14000</v>
      </c>
      <c r="H68" s="79">
        <f t="shared" si="8"/>
        <v>14000</v>
      </c>
    </row>
    <row r="69" spans="2:8" ht="14.25">
      <c r="B69" s="115">
        <v>39874</v>
      </c>
      <c r="C69" s="56" t="s">
        <v>44</v>
      </c>
      <c r="D69" s="23">
        <v>30000</v>
      </c>
      <c r="E69" s="24">
        <v>0</v>
      </c>
      <c r="F69" s="80"/>
      <c r="G69" s="81">
        <v>14000</v>
      </c>
      <c r="H69" s="79">
        <f t="shared" si="8"/>
        <v>44000</v>
      </c>
    </row>
    <row r="70" spans="2:8" ht="14.25">
      <c r="B70" s="115">
        <v>39874</v>
      </c>
      <c r="C70" s="56" t="s">
        <v>45</v>
      </c>
      <c r="D70" s="23">
        <v>30000</v>
      </c>
      <c r="E70" s="24">
        <v>0</v>
      </c>
      <c r="F70" s="80"/>
      <c r="G70" s="81">
        <v>0</v>
      </c>
      <c r="H70" s="79">
        <f t="shared" si="8"/>
        <v>30000</v>
      </c>
    </row>
    <row r="71" spans="2:8" ht="14.25">
      <c r="B71" s="115">
        <v>39874</v>
      </c>
      <c r="C71" s="121" t="s">
        <v>46</v>
      </c>
      <c r="D71" s="23">
        <v>0</v>
      </c>
      <c r="E71" s="24">
        <v>0</v>
      </c>
      <c r="F71" s="80"/>
      <c r="G71" s="81">
        <v>0</v>
      </c>
      <c r="H71" s="79">
        <f t="shared" si="8"/>
        <v>0</v>
      </c>
    </row>
    <row r="72" spans="2:8" ht="14.25">
      <c r="B72" s="115">
        <v>39874</v>
      </c>
      <c r="C72" s="122" t="s">
        <v>31</v>
      </c>
      <c r="D72" s="23">
        <v>30000</v>
      </c>
      <c r="E72" s="24">
        <v>0</v>
      </c>
      <c r="F72" s="80"/>
      <c r="G72" s="81">
        <v>0</v>
      </c>
      <c r="H72" s="79">
        <f t="shared" si="8"/>
        <v>30000</v>
      </c>
    </row>
    <row r="73" spans="2:8" ht="14.25">
      <c r="B73" s="115">
        <v>39874</v>
      </c>
      <c r="C73" s="56" t="s">
        <v>47</v>
      </c>
      <c r="D73" s="23">
        <v>70000</v>
      </c>
      <c r="E73" s="24">
        <v>0</v>
      </c>
      <c r="F73" s="80"/>
      <c r="G73" s="81">
        <v>14000</v>
      </c>
      <c r="H73" s="79">
        <f t="shared" si="8"/>
        <v>84000</v>
      </c>
    </row>
    <row r="74" spans="2:8" ht="14.25">
      <c r="B74" s="115">
        <v>39874</v>
      </c>
      <c r="C74" s="60" t="s">
        <v>48</v>
      </c>
      <c r="D74" s="23">
        <v>70000</v>
      </c>
      <c r="E74" s="24">
        <v>0</v>
      </c>
      <c r="F74" s="80"/>
      <c r="G74" s="81">
        <v>0</v>
      </c>
      <c r="H74" s="79">
        <f t="shared" si="8"/>
        <v>70000</v>
      </c>
    </row>
    <row r="75" spans="2:8" ht="14.25">
      <c r="B75" s="116">
        <v>39874</v>
      </c>
      <c r="C75" s="63" t="s">
        <v>34</v>
      </c>
      <c r="D75" s="23">
        <v>70000</v>
      </c>
      <c r="E75" s="24"/>
      <c r="F75" s="80"/>
      <c r="G75" s="81"/>
      <c r="H75" s="79">
        <f t="shared" si="8"/>
        <v>70000</v>
      </c>
    </row>
    <row r="76" spans="2:8" ht="15" thickBot="1">
      <c r="B76" s="113">
        <v>39874</v>
      </c>
      <c r="C76" s="123" t="s">
        <v>49</v>
      </c>
      <c r="D76" s="15">
        <v>70000</v>
      </c>
      <c r="E76" s="16"/>
      <c r="F76" s="83"/>
      <c r="G76" s="84"/>
      <c r="H76" s="131">
        <f t="shared" si="8"/>
        <v>70000</v>
      </c>
    </row>
    <row r="77" spans="5:8" ht="15" thickBot="1">
      <c r="E77" s="85"/>
      <c r="F77" s="85"/>
      <c r="G77" s="86" t="s">
        <v>50</v>
      </c>
      <c r="H77" s="106">
        <f>SUM(H64:H76)/G$2</f>
        <v>1076.2900616961174</v>
      </c>
    </row>
    <row r="78" spans="2:8" ht="15" thickBot="1">
      <c r="B78" s="111" t="s">
        <v>0</v>
      </c>
      <c r="C78" s="124" t="s">
        <v>38</v>
      </c>
      <c r="D78" s="87" t="s">
        <v>3</v>
      </c>
      <c r="E78" s="76" t="s">
        <v>4</v>
      </c>
      <c r="F78" s="76" t="s">
        <v>5</v>
      </c>
      <c r="G78" s="88" t="s">
        <v>57</v>
      </c>
      <c r="H78" s="126" t="s">
        <v>1</v>
      </c>
    </row>
    <row r="79" spans="2:8" ht="14.25">
      <c r="B79" s="116">
        <v>39874</v>
      </c>
      <c r="C79" s="89" t="s">
        <v>59</v>
      </c>
      <c r="D79" s="37">
        <v>30000</v>
      </c>
      <c r="E79" s="37">
        <v>0</v>
      </c>
      <c r="F79" s="37">
        <v>0</v>
      </c>
      <c r="G79" s="94">
        <v>2.5</v>
      </c>
      <c r="H79" s="11">
        <f aca="true" t="shared" si="9" ref="H79:H97">(G79*D79)+E79+F79</f>
        <v>75000</v>
      </c>
    </row>
    <row r="80" spans="2:8" ht="14.25">
      <c r="B80" s="116">
        <v>39874</v>
      </c>
      <c r="C80" s="90" t="s">
        <v>60</v>
      </c>
      <c r="D80" s="91">
        <v>30000</v>
      </c>
      <c r="E80" s="91">
        <v>0</v>
      </c>
      <c r="F80" s="91">
        <v>0</v>
      </c>
      <c r="G80" s="92">
        <v>2.5</v>
      </c>
      <c r="H80" s="23">
        <f t="shared" si="9"/>
        <v>75000</v>
      </c>
    </row>
    <row r="81" spans="2:8" ht="14.25">
      <c r="B81" s="116">
        <v>39874</v>
      </c>
      <c r="C81" s="93" t="s">
        <v>61</v>
      </c>
      <c r="D81" s="23">
        <v>30000</v>
      </c>
      <c r="E81" s="23">
        <v>0</v>
      </c>
      <c r="F81" s="23">
        <v>20000</v>
      </c>
      <c r="G81" s="94">
        <v>2.5</v>
      </c>
      <c r="H81" s="23">
        <f t="shared" si="9"/>
        <v>95000</v>
      </c>
    </row>
    <row r="82" spans="2:8" ht="14.25">
      <c r="B82" s="116">
        <v>39874</v>
      </c>
      <c r="C82" s="93" t="s">
        <v>62</v>
      </c>
      <c r="D82" s="23">
        <v>30000</v>
      </c>
      <c r="E82" s="23">
        <v>0</v>
      </c>
      <c r="F82" s="23">
        <v>0</v>
      </c>
      <c r="G82" s="94">
        <v>2.5</v>
      </c>
      <c r="H82" s="23">
        <f t="shared" si="9"/>
        <v>75000</v>
      </c>
    </row>
    <row r="83" spans="2:8" ht="14.25">
      <c r="B83" s="116">
        <v>39874</v>
      </c>
      <c r="C83" s="93" t="s">
        <v>63</v>
      </c>
      <c r="D83" s="23">
        <v>30000</v>
      </c>
      <c r="E83" s="23">
        <v>0</v>
      </c>
      <c r="F83" s="23">
        <v>10000</v>
      </c>
      <c r="G83" s="94">
        <v>2.5</v>
      </c>
      <c r="H83" s="23">
        <f t="shared" si="9"/>
        <v>85000</v>
      </c>
    </row>
    <row r="84" spans="2:8" ht="14.25">
      <c r="B84" s="116">
        <v>39874</v>
      </c>
      <c r="C84" s="93" t="s">
        <v>64</v>
      </c>
      <c r="D84" s="23">
        <v>30000</v>
      </c>
      <c r="E84" s="23">
        <v>0</v>
      </c>
      <c r="F84" s="23">
        <v>20000</v>
      </c>
      <c r="G84" s="94">
        <v>2.5</v>
      </c>
      <c r="H84" s="23">
        <f t="shared" si="9"/>
        <v>95000</v>
      </c>
    </row>
    <row r="85" spans="2:8" ht="14.25">
      <c r="B85" s="116">
        <v>39874</v>
      </c>
      <c r="C85" s="93" t="s">
        <v>65</v>
      </c>
      <c r="D85" s="23">
        <v>30000</v>
      </c>
      <c r="E85" s="23">
        <v>0</v>
      </c>
      <c r="F85" s="23">
        <v>0</v>
      </c>
      <c r="G85" s="94">
        <v>2.5</v>
      </c>
      <c r="H85" s="23">
        <f t="shared" si="9"/>
        <v>75000</v>
      </c>
    </row>
    <row r="86" spans="2:8" ht="14.25">
      <c r="B86" s="116">
        <v>39874</v>
      </c>
      <c r="C86" s="93" t="s">
        <v>66</v>
      </c>
      <c r="D86" s="23">
        <v>30000</v>
      </c>
      <c r="E86" s="23">
        <v>0</v>
      </c>
      <c r="F86" s="23">
        <v>0</v>
      </c>
      <c r="G86" s="94">
        <v>2.5</v>
      </c>
      <c r="H86" s="23">
        <f t="shared" si="9"/>
        <v>75000</v>
      </c>
    </row>
    <row r="87" spans="2:8" ht="14.25">
      <c r="B87" s="116">
        <v>39874</v>
      </c>
      <c r="C87" s="93" t="s">
        <v>67</v>
      </c>
      <c r="D87" s="23">
        <v>30000</v>
      </c>
      <c r="E87" s="23">
        <v>25000</v>
      </c>
      <c r="F87" s="23">
        <v>0</v>
      </c>
      <c r="G87" s="94">
        <v>2.5</v>
      </c>
      <c r="H87" s="23">
        <f t="shared" si="9"/>
        <v>100000</v>
      </c>
    </row>
    <row r="88" spans="2:8" ht="14.25">
      <c r="B88" s="116">
        <v>39874</v>
      </c>
      <c r="C88" s="93" t="s">
        <v>68</v>
      </c>
      <c r="D88" s="23">
        <v>30000</v>
      </c>
      <c r="E88" s="23">
        <v>25000</v>
      </c>
      <c r="F88" s="23">
        <v>0</v>
      </c>
      <c r="G88" s="94">
        <v>2.5</v>
      </c>
      <c r="H88" s="23">
        <f t="shared" si="9"/>
        <v>100000</v>
      </c>
    </row>
    <row r="89" spans="2:8" ht="14.25">
      <c r="B89" s="116">
        <v>39874</v>
      </c>
      <c r="C89" s="93" t="s">
        <v>69</v>
      </c>
      <c r="D89" s="23">
        <v>30000</v>
      </c>
      <c r="E89" s="23">
        <v>0</v>
      </c>
      <c r="F89" s="23">
        <v>10000</v>
      </c>
      <c r="G89" s="94">
        <v>2.5</v>
      </c>
      <c r="H89" s="23">
        <f t="shared" si="9"/>
        <v>85000</v>
      </c>
    </row>
    <row r="90" spans="2:8" ht="14.25">
      <c r="B90" s="116">
        <v>39874</v>
      </c>
      <c r="C90" s="93" t="s">
        <v>70</v>
      </c>
      <c r="D90" s="23">
        <f>56000</f>
        <v>56000</v>
      </c>
      <c r="E90" s="23">
        <v>0</v>
      </c>
      <c r="F90" s="23">
        <v>0</v>
      </c>
      <c r="G90" s="94">
        <v>4</v>
      </c>
      <c r="H90" s="23">
        <f t="shared" si="9"/>
        <v>224000</v>
      </c>
    </row>
    <row r="91" spans="2:8" ht="14.25">
      <c r="B91" s="116">
        <v>39874</v>
      </c>
      <c r="C91" s="93" t="s">
        <v>71</v>
      </c>
      <c r="D91" s="23">
        <v>30000</v>
      </c>
      <c r="E91" s="23">
        <v>0</v>
      </c>
      <c r="F91" s="23">
        <v>0</v>
      </c>
      <c r="G91" s="94">
        <v>2.5</v>
      </c>
      <c r="H91" s="23">
        <f t="shared" si="9"/>
        <v>75000</v>
      </c>
    </row>
    <row r="92" spans="2:8" s="95" customFormat="1" ht="14.25">
      <c r="B92" s="116">
        <v>39874</v>
      </c>
      <c r="C92" s="82" t="s">
        <v>72</v>
      </c>
      <c r="D92" s="91">
        <v>0</v>
      </c>
      <c r="E92" s="91">
        <v>0</v>
      </c>
      <c r="F92" s="91">
        <v>40000</v>
      </c>
      <c r="G92" s="92">
        <v>2.5</v>
      </c>
      <c r="H92" s="91">
        <f t="shared" si="9"/>
        <v>40000</v>
      </c>
    </row>
    <row r="93" spans="2:8" s="95" customFormat="1" ht="14.25">
      <c r="B93" s="116">
        <v>39874</v>
      </c>
      <c r="C93" s="82" t="s">
        <v>73</v>
      </c>
      <c r="D93" s="91">
        <v>30000</v>
      </c>
      <c r="E93" s="91">
        <v>0</v>
      </c>
      <c r="F93" s="91">
        <v>10000</v>
      </c>
      <c r="G93" s="92">
        <v>2.5</v>
      </c>
      <c r="H93" s="91">
        <f t="shared" si="9"/>
        <v>85000</v>
      </c>
    </row>
    <row r="94" spans="2:8" s="95" customFormat="1" ht="14.25">
      <c r="B94" s="116">
        <v>39874</v>
      </c>
      <c r="C94" s="82" t="s">
        <v>74</v>
      </c>
      <c r="D94" s="91">
        <v>0</v>
      </c>
      <c r="E94" s="91">
        <v>0</v>
      </c>
      <c r="F94" s="91">
        <v>50000</v>
      </c>
      <c r="G94" s="92">
        <v>2.5</v>
      </c>
      <c r="H94" s="91">
        <f t="shared" si="9"/>
        <v>50000</v>
      </c>
    </row>
    <row r="95" spans="2:8" s="95" customFormat="1" ht="14.25">
      <c r="B95" s="116">
        <v>39874</v>
      </c>
      <c r="C95" s="82" t="s">
        <v>75</v>
      </c>
      <c r="D95" s="91">
        <v>30000</v>
      </c>
      <c r="E95" s="91">
        <v>0</v>
      </c>
      <c r="F95" s="91">
        <v>0</v>
      </c>
      <c r="G95" s="92">
        <v>2.5</v>
      </c>
      <c r="H95" s="91">
        <f t="shared" si="9"/>
        <v>75000</v>
      </c>
    </row>
    <row r="96" spans="2:8" ht="14.25">
      <c r="B96" s="116">
        <v>39874</v>
      </c>
      <c r="C96" s="93" t="s">
        <v>76</v>
      </c>
      <c r="D96" s="23">
        <v>30000</v>
      </c>
      <c r="E96" s="23">
        <v>0</v>
      </c>
      <c r="F96" s="23">
        <v>20000</v>
      </c>
      <c r="G96" s="94">
        <v>2.5</v>
      </c>
      <c r="H96" s="23">
        <f t="shared" si="9"/>
        <v>95000</v>
      </c>
    </row>
    <row r="97" spans="2:8" ht="15" thickBot="1">
      <c r="B97" s="113">
        <v>39874</v>
      </c>
      <c r="C97" s="96" t="s">
        <v>77</v>
      </c>
      <c r="D97" s="15">
        <v>30000</v>
      </c>
      <c r="E97" s="15">
        <v>0</v>
      </c>
      <c r="F97" s="15">
        <v>20000</v>
      </c>
      <c r="G97" s="97">
        <v>2.5</v>
      </c>
      <c r="H97" s="15">
        <f t="shared" si="9"/>
        <v>95000</v>
      </c>
    </row>
    <row r="98" spans="7:8" ht="15" thickBot="1">
      <c r="G98" s="26" t="s">
        <v>58</v>
      </c>
      <c r="H98" s="21">
        <f>SUM(H79:H97)/G$2</f>
        <v>2551.99654855425</v>
      </c>
    </row>
    <row r="99" spans="2:8" ht="29.25" thickBot="1">
      <c r="B99" s="111" t="s">
        <v>0</v>
      </c>
      <c r="C99" s="5" t="s">
        <v>7</v>
      </c>
      <c r="D99" s="6" t="s">
        <v>78</v>
      </c>
      <c r="E99" s="7" t="s">
        <v>9</v>
      </c>
      <c r="F99" s="8" t="s">
        <v>10</v>
      </c>
      <c r="G99" s="9" t="s">
        <v>79</v>
      </c>
      <c r="H99" s="4" t="s">
        <v>1</v>
      </c>
    </row>
    <row r="100" spans="2:8" ht="14.25">
      <c r="B100" s="112">
        <v>39869</v>
      </c>
      <c r="C100" s="10" t="s">
        <v>82</v>
      </c>
      <c r="D100" s="11">
        <v>100000</v>
      </c>
      <c r="E100" s="11">
        <f aca="true" t="shared" si="10" ref="E100:E106">+D100/G$2</f>
        <v>152.44901723741037</v>
      </c>
      <c r="F100" s="12">
        <v>1</v>
      </c>
      <c r="G100" s="13">
        <v>1</v>
      </c>
      <c r="H100" s="11">
        <f aca="true" t="shared" si="11" ref="H100:H106">+E100*F100*G100</f>
        <v>152.44901723741037</v>
      </c>
    </row>
    <row r="101" spans="2:8" ht="14.25">
      <c r="B101" s="115">
        <v>39869</v>
      </c>
      <c r="C101" s="22" t="s">
        <v>85</v>
      </c>
      <c r="D101" s="23">
        <v>15000</v>
      </c>
      <c r="E101" s="23">
        <f t="shared" si="10"/>
        <v>22.867352585611556</v>
      </c>
      <c r="F101" s="24">
        <v>3</v>
      </c>
      <c r="G101" s="25">
        <v>1</v>
      </c>
      <c r="H101" s="23">
        <f t="shared" si="11"/>
        <v>68.60205775683467</v>
      </c>
    </row>
    <row r="102" spans="2:8" ht="14.25">
      <c r="B102" s="116">
        <v>39869</v>
      </c>
      <c r="C102" s="98" t="s">
        <v>86</v>
      </c>
      <c r="D102" s="99">
        <v>100</v>
      </c>
      <c r="E102" s="100">
        <f t="shared" si="10"/>
        <v>0.1524490172374104</v>
      </c>
      <c r="F102" s="24">
        <v>36</v>
      </c>
      <c r="G102" s="25">
        <v>1</v>
      </c>
      <c r="H102" s="23">
        <f t="shared" si="11"/>
        <v>5.488164620546774</v>
      </c>
    </row>
    <row r="103" spans="2:8" ht="14.25">
      <c r="B103" s="116">
        <v>39869</v>
      </c>
      <c r="C103" s="98" t="s">
        <v>87</v>
      </c>
      <c r="D103" s="99">
        <v>1500</v>
      </c>
      <c r="E103" s="100">
        <f t="shared" si="10"/>
        <v>2.286735258561156</v>
      </c>
      <c r="F103" s="24">
        <v>36</v>
      </c>
      <c r="G103" s="25">
        <v>1</v>
      </c>
      <c r="H103" s="23">
        <f t="shared" si="11"/>
        <v>82.3224693082016</v>
      </c>
    </row>
    <row r="104" spans="2:8" ht="14.25">
      <c r="B104" s="116">
        <v>39869</v>
      </c>
      <c r="C104" s="98" t="s">
        <v>88</v>
      </c>
      <c r="D104" s="99">
        <v>3000</v>
      </c>
      <c r="E104" s="100">
        <f t="shared" si="10"/>
        <v>4.573470517122312</v>
      </c>
      <c r="F104" s="24">
        <v>40</v>
      </c>
      <c r="G104" s="25">
        <v>1</v>
      </c>
      <c r="H104" s="23">
        <f t="shared" si="11"/>
        <v>182.93882068489245</v>
      </c>
    </row>
    <row r="105" spans="2:8" ht="14.25">
      <c r="B105" s="116">
        <v>39869</v>
      </c>
      <c r="C105" s="98" t="s">
        <v>83</v>
      </c>
      <c r="D105" s="99">
        <v>1500</v>
      </c>
      <c r="E105" s="101">
        <f t="shared" si="10"/>
        <v>2.286735258561156</v>
      </c>
      <c r="F105" s="102">
        <v>36</v>
      </c>
      <c r="G105" s="103">
        <v>1</v>
      </c>
      <c r="H105" s="99">
        <f t="shared" si="11"/>
        <v>82.3224693082016</v>
      </c>
    </row>
    <row r="106" spans="2:8" ht="15" thickBot="1">
      <c r="B106" s="113">
        <v>39869</v>
      </c>
      <c r="C106" s="14" t="s">
        <v>84</v>
      </c>
      <c r="D106" s="15">
        <v>20000</v>
      </c>
      <c r="E106" s="15">
        <f t="shared" si="10"/>
        <v>30.489803447482075</v>
      </c>
      <c r="F106" s="16">
        <v>4</v>
      </c>
      <c r="G106" s="17">
        <v>1</v>
      </c>
      <c r="H106" s="15">
        <f t="shared" si="11"/>
        <v>121.9592137899283</v>
      </c>
    </row>
    <row r="107" spans="7:8" ht="15" thickBot="1">
      <c r="G107" s="104" t="s">
        <v>80</v>
      </c>
      <c r="H107" s="21">
        <f>SUM(H100:H106)</f>
        <v>696.0822127060158</v>
      </c>
    </row>
    <row r="108" ht="15" thickBot="1">
      <c r="H108" s="1"/>
    </row>
    <row r="109" spans="3:8" ht="15" thickBot="1">
      <c r="C109" s="1" t="s">
        <v>93</v>
      </c>
      <c r="G109" s="105" t="s">
        <v>81</v>
      </c>
      <c r="H109" s="106">
        <f>+H107+H98+H77+H62+H45+H27+H15+H11+H7</f>
        <v>40403.32133666295</v>
      </c>
    </row>
    <row r="110" ht="14.25">
      <c r="G110" s="105"/>
    </row>
    <row r="111" ht="14.25">
      <c r="C111" s="132"/>
    </row>
  </sheetData>
  <sheetProtection/>
  <hyperlinks>
    <hyperlink ref="C37" r:id="rId1" display="mailto:t.hanscheid@fm.ul.pt"/>
    <hyperlink ref="C65" r:id="rId2" display="mailto:t.hanscheid@fm.ul.pt"/>
    <hyperlink ref="C55" r:id="rId3" display="mailto:t.hanscheid@fm.ul.pt"/>
  </hyperlinks>
  <printOptions/>
  <pageMargins left="0.7086614173228347" right="0.7086614173228347" top="0.7480314960629921" bottom="0.7480314960629921" header="0.31496062992125984" footer="0.31496062992125984"/>
  <pageSetup horizontalDpi="1200" verticalDpi="1200" orientation="landscape" r:id="rId5"/>
  <headerFooter>
    <oddHeader>&amp;C&amp;A</oddHeader>
    <oddFooter>&amp;R&amp;P/&amp;N</oddFooter>
  </headerFooter>
  <rowBreaks count="3" manualBreakCount="3">
    <brk id="27" max="255" man="1"/>
    <brk id="45" max="255" man="1"/>
    <brk id="77" max="25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FRIDA</dc:creator>
  <cp:keywords/>
  <dc:description/>
  <cp:lastModifiedBy>Tamzin Furtado</cp:lastModifiedBy>
  <cp:lastPrinted>2010-12-30T03:15:02Z</cp:lastPrinted>
  <dcterms:created xsi:type="dcterms:W3CDTF">2009-02-25T17:52:24Z</dcterms:created>
  <dcterms:modified xsi:type="dcterms:W3CDTF">2015-08-07T10:31:11Z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